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1EN_Trimoterm FTV HL - Cutting List/Verzija 1_4 - Delovna/"/>
    </mc:Choice>
  </mc:AlternateContent>
  <xr:revisionPtr revIDLastSave="0" documentId="8_{433B009C-46EB-4E06-B884-7B1938FD893E}" xr6:coauthVersionLast="47" xr6:coauthVersionMax="47" xr10:uidLastSave="{00000000-0000-0000-0000-000000000000}"/>
  <bookViews>
    <workbookView xWindow="-28920" yWindow="-120" windowWidth="29040" windowHeight="15720" tabRatio="831" activeTab="1" xr2:uid="{544507FD-567E-4511-A1C4-CC0CFF67ADF1}"/>
  </bookViews>
  <sheets>
    <sheet name="Navodila" sheetId="9" r:id="rId1"/>
    <sheet name="FTV HL Panel" sheetId="2" r:id="rId2"/>
    <sheet name="FTV HL L vogalnik (prečni)" sheetId="4" r:id="rId3"/>
    <sheet name="FTV HL U vogalnik (prečni)" sheetId="5" r:id="rId4"/>
    <sheet name="FTV HL L vogalnik (vzd.)_Rezan" sheetId="6" r:id="rId5"/>
    <sheet name="FTV HL L vogal (vzd.)_pero-utor" sheetId="11" r:id="rId6"/>
    <sheet name="FTV HL L vogal zaobljen (vzd.)" sheetId="7" r:id="rId7"/>
    <sheet name="FTV HL U vogal zaobljen (vzd.)" sheetId="8" r:id="rId8"/>
    <sheet name="List_Values" sheetId="12" state="hidden" r:id="rId9"/>
    <sheet name="Updates" sheetId="10" state="hidden" r:id="rId10"/>
  </sheets>
  <externalReferences>
    <externalReference r:id="rId11"/>
  </externalReferences>
  <definedNames>
    <definedName name="_xlnm._FilterDatabase" localSheetId="5" hidden="1">'FTV HL L vogal (vzd.)_pero-utor'!$A$23:$V$27</definedName>
    <definedName name="_xlnm._FilterDatabase" localSheetId="6" hidden="1">'FTV HL L vogal zaobljen (vzd.)'!$A$23:$V$27</definedName>
    <definedName name="_xlnm._FilterDatabase" localSheetId="2" hidden="1">'FTV HL L vogalnik (prečni)'!$A$23:$U$27</definedName>
    <definedName name="_xlnm._FilterDatabase" localSheetId="4" hidden="1">'FTV HL L vogalnik (vzd.)_Rezan'!$A$23:$V$27</definedName>
    <definedName name="_xlnm._FilterDatabase" localSheetId="1" hidden="1">'FTV HL Panel'!$A$23:$R$25</definedName>
    <definedName name="_xlnm._FilterDatabase" localSheetId="7" hidden="1">'FTV HL U vogal zaobljen (vzd.)'!$A$23:$X$27</definedName>
    <definedName name="_xlnm._FilterDatabase" localSheetId="3" hidden="1">'FTV HL U vogalnik (prečni)'!$A$23:$W$33</definedName>
    <definedName name="_xlnm.Print_Area" localSheetId="5">'FTV HL L vogal (vzd.)_pero-utor'!$A$1:$V$35</definedName>
    <definedName name="_xlnm.Print_Area" localSheetId="6">'FTV HL L vogal zaobljen (vzd.)'!$A$1:$V$35</definedName>
    <definedName name="_xlnm.Print_Area" localSheetId="2">'FTV HL L vogalnik (prečni)'!$A$1:$U$35</definedName>
    <definedName name="_xlnm.Print_Area" localSheetId="4">'FTV HL L vogalnik (vzd.)_Rezan'!$A$1:$V$35</definedName>
    <definedName name="_xlnm.Print_Area" localSheetId="1">'FTV HL Panel'!$A$1:$R$39</definedName>
    <definedName name="_xlnm.Print_Area" localSheetId="7">'FTV HL U vogal zaobljen (vzd.)'!$A$1:$X$35</definedName>
    <definedName name="_xlnm.Print_Area" localSheetId="3">'FTV HL U vogalnik (prečni)'!$A$1:$W$35</definedName>
    <definedName name="_xlnm.Print_Titles" localSheetId="2">'FTV HL L vogalnik (prečni)'!$21:$23</definedName>
    <definedName name="_xlnm.Print_Titles" localSheetId="1">'FTV HL Panel'!$21:$23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9" l="1"/>
  <c r="E67" i="11" l="1"/>
  <c r="D66" i="11"/>
  <c r="D71" i="11" s="1"/>
  <c r="C66" i="11"/>
  <c r="E65" i="11"/>
  <c r="V33" i="11"/>
  <c r="F33" i="11"/>
  <c r="V32" i="11"/>
  <c r="F32" i="11"/>
  <c r="V31" i="11"/>
  <c r="F31" i="11"/>
  <c r="V30" i="11"/>
  <c r="F30" i="11"/>
  <c r="V29" i="11"/>
  <c r="F29" i="11"/>
  <c r="V28" i="11"/>
  <c r="F28" i="11"/>
  <c r="V27" i="11"/>
  <c r="F27" i="11"/>
  <c r="V26" i="11"/>
  <c r="F26" i="11"/>
  <c r="V25" i="11"/>
  <c r="F25" i="11"/>
  <c r="V24" i="11"/>
  <c r="F24" i="11"/>
  <c r="B17" i="11"/>
  <c r="B14" i="11"/>
  <c r="B13" i="11"/>
  <c r="B12" i="11"/>
  <c r="B9" i="11"/>
  <c r="B8" i="11"/>
  <c r="B7" i="11"/>
  <c r="B6" i="11"/>
  <c r="B5" i="11"/>
  <c r="D3" i="11" a="1"/>
  <c r="D3" i="11" s="1"/>
  <c r="D67" i="11" l="1"/>
  <c r="D70" i="11" s="1"/>
  <c r="V34" i="11"/>
  <c r="C67" i="11"/>
  <c r="C71" i="11" s="1"/>
  <c r="E71" i="11" s="1"/>
  <c r="C70" i="11"/>
  <c r="E66" i="11"/>
  <c r="E70" i="11" l="1"/>
  <c r="G27" i="8"/>
  <c r="B17" i="8"/>
  <c r="B14" i="8"/>
  <c r="B13" i="8"/>
  <c r="B12" i="8"/>
  <c r="B6" i="8"/>
  <c r="B7" i="8"/>
  <c r="B8" i="8"/>
  <c r="B9" i="8"/>
  <c r="B5" i="8"/>
  <c r="B17" i="7"/>
  <c r="B13" i="7"/>
  <c r="B14" i="7"/>
  <c r="B12" i="7"/>
  <c r="B6" i="7"/>
  <c r="B7" i="7"/>
  <c r="B8" i="7"/>
  <c r="B9" i="7"/>
  <c r="B5" i="7"/>
  <c r="B17" i="6"/>
  <c r="B13" i="6"/>
  <c r="B14" i="6"/>
  <c r="B12" i="6"/>
  <c r="B6" i="6"/>
  <c r="B7" i="6"/>
  <c r="B8" i="6"/>
  <c r="B9" i="6"/>
  <c r="B5" i="6"/>
  <c r="B17" i="5"/>
  <c r="B13" i="5"/>
  <c r="B14" i="5"/>
  <c r="B12" i="5"/>
  <c r="B6" i="5"/>
  <c r="B7" i="5"/>
  <c r="B8" i="5"/>
  <c r="B9" i="5"/>
  <c r="B5" i="5"/>
  <c r="D3" i="8" a="1"/>
  <c r="D3" i="8" s="1"/>
  <c r="D3" i="7" a="1"/>
  <c r="D3" i="7" s="1"/>
  <c r="D3" i="6" a="1"/>
  <c r="D3" i="6" s="1"/>
  <c r="D3" i="5" a="1"/>
  <c r="D3" i="5" s="1"/>
  <c r="D3" i="4" a="1"/>
  <c r="D3" i="4" s="1"/>
  <c r="D3" i="2" a="1"/>
  <c r="D3" i="2" s="1"/>
  <c r="B17" i="4"/>
  <c r="B14" i="4"/>
  <c r="B13" i="4"/>
  <c r="B12" i="4"/>
  <c r="B6" i="4"/>
  <c r="B7" i="4"/>
  <c r="B8" i="4"/>
  <c r="B9" i="4"/>
  <c r="B5" i="4"/>
  <c r="D3" i="9" l="1" a="1"/>
  <c r="D3" i="9" s="1"/>
  <c r="E67" i="6" l="1"/>
  <c r="R25" i="2" l="1"/>
  <c r="R26" i="2"/>
  <c r="R27" i="2"/>
  <c r="R28" i="2"/>
  <c r="R29" i="2"/>
  <c r="R30" i="2"/>
  <c r="F25" i="6"/>
  <c r="F26" i="6"/>
  <c r="F27"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33" i="2"/>
  <c r="R24" i="2"/>
  <c r="R31" i="2"/>
  <c r="R32" i="2"/>
  <c r="F67" i="8"/>
  <c r="E68" i="7"/>
  <c r="E66" i="8"/>
  <c r="D66" i="8"/>
  <c r="C66" i="8"/>
  <c r="F65" i="8"/>
  <c r="G25" i="8"/>
  <c r="G26" i="8"/>
  <c r="G24" i="8"/>
  <c r="X27" i="8"/>
  <c r="X26" i="8"/>
  <c r="X25" i="8"/>
  <c r="X24" i="8"/>
  <c r="D67" i="7"/>
  <c r="D72" i="7" s="1"/>
  <c r="C67" i="7"/>
  <c r="C71" i="7" s="1"/>
  <c r="E66" i="7"/>
  <c r="V27" i="7"/>
  <c r="F27" i="7"/>
  <c r="V26" i="7"/>
  <c r="F26" i="7"/>
  <c r="V25" i="7"/>
  <c r="F25" i="7"/>
  <c r="V24" i="7"/>
  <c r="F24" i="7"/>
  <c r="V34" i="7" l="1"/>
  <c r="X34" i="8"/>
  <c r="R34" i="2"/>
  <c r="D73" i="7"/>
  <c r="D68" i="7"/>
  <c r="D71" i="7" s="1"/>
  <c r="E71" i="7" s="1"/>
  <c r="F66" i="8"/>
  <c r="D67" i="8"/>
  <c r="C67" i="8"/>
  <c r="E67" i="8"/>
  <c r="E67" i="7"/>
  <c r="C68" i="7"/>
  <c r="C72" i="7" s="1"/>
  <c r="E72" i="7" s="1"/>
  <c r="C73" i="7"/>
  <c r="C70" i="7"/>
  <c r="D70" i="7"/>
  <c r="G24" i="4"/>
  <c r="U24" i="4" s="1"/>
  <c r="F24" i="6"/>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U34" i="4" l="1"/>
  <c r="V34" i="6"/>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Dolžina L [mm]:
Lmin = 2000 mm
Lmax = 14000 mm
Opomba: rezanje pod 2000 mm je predmet dodatnega doplačila</t>
        </r>
      </text>
    </comment>
    <comment ref="E23" authorId="0" shapeId="0" xr:uid="{D781CA3D-7F3A-453A-8252-EF794F8CD9E9}">
      <text>
        <r>
          <rPr>
            <b/>
            <sz val="9"/>
            <color indexed="81"/>
            <rFont val="Tahoma"/>
            <family val="2"/>
            <charset val="238"/>
          </rPr>
          <t>Debelina T [mm]:
50*, 60, 80, 100, 120, 133, 150, 172, 200, 220*, 240, 250*
*glejte Trimoterm tehnično specifikacijo</t>
        </r>
      </text>
    </comment>
    <comment ref="F23" authorId="0" shapeId="0" xr:uid="{1AD0E1BA-EEF8-4817-BC0F-73BD8EC39F5D}">
      <text>
        <r>
          <rPr>
            <b/>
            <sz val="9"/>
            <color indexed="81"/>
            <rFont val="Tahoma"/>
            <family val="2"/>
            <charset val="238"/>
          </rPr>
          <t>Modul M [mm]:
1000 mm standardni modul
Na voljo od 600 mm do 1100 mm</t>
        </r>
      </text>
    </comment>
    <comment ref="G23" authorId="0" shapeId="0" xr:uid="{D99573E9-5E0F-451A-9C02-20B24338D355}">
      <text>
        <r>
          <rPr>
            <b/>
            <sz val="9"/>
            <color indexed="81"/>
            <rFont val="Tahoma"/>
            <family val="2"/>
            <charset val="238"/>
          </rPr>
          <t>Tip panela:
FTV HL
*za druge tipe panelov uporabite ločen dokument</t>
        </r>
      </text>
    </comment>
    <comment ref="H23" authorId="0" shapeId="0" xr:uid="{19043503-5472-4691-ACE4-1DBF6A5A9DF2}">
      <text>
        <r>
          <rPr>
            <b/>
            <sz val="9"/>
            <color indexed="81"/>
            <rFont val="Tahoma"/>
            <family val="2"/>
            <charset val="238"/>
          </rPr>
          <t>Tip jedra:
Power T
Power S
Perform R
Perform C</t>
        </r>
      </text>
    </comment>
    <comment ref="I23" authorId="0" shapeId="0" xr:uid="{93D9327A-FF00-44BE-AC48-69DEC9A2F349}">
      <text>
        <r>
          <rPr>
            <b/>
            <sz val="9"/>
            <color indexed="81"/>
            <rFont val="Tahoma"/>
            <family val="2"/>
            <charset val="238"/>
          </rPr>
          <t>Debelina jeklene pločevine:
0,55*
0,60
0,63
0,65
0,675
0,70
0,75
0,80
* uporabite s premazom HPS 200</t>
        </r>
      </text>
    </comment>
    <comment ref="J23" authorId="0" shapeId="0" xr:uid="{FC75BE4A-D87A-43E4-9AD5-E8A9465EC6A2}">
      <text>
        <r>
          <rPr>
            <sz val="9"/>
            <color indexed="81"/>
            <rFont val="Tahoma"/>
            <family val="2"/>
            <charset val="238"/>
          </rPr>
          <t>Premaz:
SP 25
SP 25
PVDF 25
PVDF 35
PUR 50
PVCF 150
HPS 200*
PRISMA
PRISMA ELEMENTS
Inox 304
Inox 316L
Inox 316
* uporabite pri debelini pločevine 0,55 mm</t>
        </r>
      </text>
    </comment>
    <comment ref="L23" authorId="0" shapeId="0" xr:uid="{5F3A138A-373A-4A55-9028-B5B758B4CA27}">
      <text>
        <r>
          <rPr>
            <b/>
            <sz val="9"/>
            <color indexed="81"/>
            <rFont val="Tahoma"/>
            <family val="2"/>
            <charset val="238"/>
          </rPr>
          <t>Tip profila stran A (zunanja stran):
S
V
V2
G*
M
M3
M8
* za zunanjo fasado Gladio (G) uporabite debelino pločevine 0,7 mm ali več</t>
        </r>
      </text>
    </comment>
    <comment ref="M23" authorId="0" shapeId="0" xr:uid="{F0DB4F26-552C-4D65-949E-91847AF9E252}">
      <text>
        <r>
          <rPr>
            <b/>
            <sz val="9"/>
            <color indexed="81"/>
            <rFont val="Tahoma"/>
            <family val="2"/>
            <charset val="238"/>
          </rPr>
          <t>Debelina jeklene pločevine:
0,45
0,50
0,55
0,60
0,63
0,65
0,675
0,70
0,75
0,80</t>
        </r>
      </text>
    </comment>
    <comment ref="N23" authorId="0" shapeId="0" xr:uid="{6BAC217D-1053-4EF6-AB6D-28241A3B9AFD}">
      <text>
        <r>
          <rPr>
            <b/>
            <sz val="9"/>
            <color indexed="81"/>
            <rFont val="Tahoma"/>
            <family val="2"/>
            <charset val="238"/>
          </rPr>
          <t>Premaz:
SP 25
SP 25
PVDF 25
PVDF 35
PUR 50
PVCF 150
HPS 200
PRISMA
PRISMA ELEMENTS
Inox 304
Inox 316L
Inox 316</t>
        </r>
      </text>
    </comment>
    <comment ref="P23" authorId="0" shapeId="0" xr:uid="{F6A6885F-125B-4B3E-9B80-805869A835AC}">
      <text>
        <r>
          <rPr>
            <b/>
            <sz val="9"/>
            <color indexed="81"/>
            <rFont val="Tahoma"/>
            <family val="2"/>
            <charset val="238"/>
          </rPr>
          <t>Tip profila stran B (notranja):
S
V
V2
G
M2</t>
        </r>
      </text>
    </comment>
    <comment ref="R23" authorId="0" shapeId="0" xr:uid="{ABCC077A-C9B4-41DD-A835-88987535C82F}">
      <text>
        <r>
          <rPr>
            <b/>
            <sz val="9"/>
            <color indexed="81"/>
            <rFont val="Tahoma"/>
            <family val="2"/>
            <charset val="238"/>
          </rPr>
          <t>Samodejno izračunano</t>
        </r>
      </text>
    </comment>
    <comment ref="S23" authorId="1" shapeId="0" xr:uid="{E6169F6A-7FEB-4D4A-B112-9BDBD603A100}">
      <text>
        <r>
          <rPr>
            <b/>
            <sz val="9"/>
            <color indexed="81"/>
            <rFont val="Tahoma"/>
            <family val="2"/>
            <charset val="238"/>
          </rPr>
          <t xml:space="preserve">Prioriteta A bo proizvedena in dobavljena prva kot najvišja prioriteta.
Prioriteta B se lahko združi s prioriteto A za optimizacijo proizvodnih in dobavnih kapacitet.
Prioriteta C se lahko po potrebi združi s prioriteto A in B za nadaljnjo optimizacijo proizvodnih in dobavnih kapacitet, sicer pa bo obravnavana nazadnje.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0D273C6C-D473-45E6-9D7B-AA36190A0170}">
      <text>
        <r>
          <rPr>
            <b/>
            <sz val="9"/>
            <color indexed="81"/>
            <rFont val="Tahoma"/>
            <family val="2"/>
            <charset val="238"/>
          </rPr>
          <t>Samodejno polnjenje
Vnesite podatke v Excel list "FTV HL Panel"</t>
        </r>
      </text>
    </comment>
    <comment ref="D23" authorId="1" shapeId="0" xr:uid="{AAC34CBE-699C-449E-B8BB-5B6147F5BBE4}">
      <text>
        <r>
          <rPr>
            <b/>
            <sz val="9"/>
            <color indexed="81"/>
            <rFont val="Tahoma"/>
            <family val="2"/>
            <charset val="238"/>
          </rPr>
          <t>Dimenzija A [mm]:
Amin = T+150 mm
Amax = 1000 mm, če je Bmax &lt;= 2000 mm
Amax = 2000 mm, če je Bmax &lt;= 1000 mm
Primer Lmax = (A+B)max = 1000+2000 mm ali 2000+1000 mm</t>
        </r>
      </text>
    </comment>
    <comment ref="E23" authorId="1" shapeId="0" xr:uid="{537EF7BB-7DBA-45C7-9047-CB4913683B97}">
      <text>
        <r>
          <rPr>
            <b/>
            <sz val="9"/>
            <color indexed="81"/>
            <rFont val="Tahoma"/>
            <family val="2"/>
            <charset val="238"/>
          </rPr>
          <t>Dimenzija B [mm]:
Bmin = T+150 mm
Bmax = 1000 mm, če je Bmax &lt;= 2000 mm
Bmax = 2000 mm, če je Bmax &lt;= 1000 mm
Primer Lmax = (A+B)max = 1000+2000 mm ali 2000+1000 mm</t>
        </r>
      </text>
    </comment>
    <comment ref="F23" authorId="1" shapeId="0" xr:uid="{A2B44F23-F46E-47FE-9533-BE8348737EFE}">
      <text>
        <r>
          <rPr>
            <b/>
            <sz val="9"/>
            <color indexed="81"/>
            <rFont val="Tahoma"/>
            <family val="2"/>
            <charset val="238"/>
          </rPr>
          <t>Kot [°]:
Kot krivljenja: 75° do 175°</t>
        </r>
      </text>
    </comment>
    <comment ref="G23" authorId="1" shapeId="0" xr:uid="{F1E26DF3-52A3-42A5-BE4D-904F3DA8AD0C}">
      <text>
        <r>
          <rPr>
            <b/>
            <sz val="9"/>
            <color indexed="81"/>
            <rFont val="Tahoma"/>
            <family val="2"/>
            <charset val="238"/>
          </rPr>
          <t>Dimenzija L=A+B [mm]:
Lmin = 2×(T+150) mm
Lmax = 3000 mm
Primer Lmax = (A+B)max = 1000+2000 mm ali 2000+1000 mm</t>
        </r>
      </text>
    </comment>
    <comment ref="H23" authorId="1" shapeId="0" xr:uid="{F10EC2C3-D3AA-4EA4-8981-24001C960E83}">
      <text>
        <r>
          <rPr>
            <b/>
            <sz val="9"/>
            <color indexed="81"/>
            <rFont val="Tahoma"/>
            <family val="2"/>
            <charset val="238"/>
          </rPr>
          <t>Debelina T [mm]:
50*, 60, 80, 100, 120, 133, 150, 172, 200, 220*, 240, 250*
*glejte Trimoterm tehnično specifikacijo</t>
        </r>
      </text>
    </comment>
    <comment ref="I23" authorId="1" shapeId="0" xr:uid="{254562EB-015B-4637-B93F-CD39C2017D55}">
      <text>
        <r>
          <rPr>
            <b/>
            <sz val="9"/>
            <color indexed="81"/>
            <rFont val="Tahoma"/>
            <family val="2"/>
            <charset val="238"/>
          </rPr>
          <t>Modul M [mm]:
1000 mm standardni modul
Na voljo od 600 mm do 1100 mm</t>
        </r>
      </text>
    </comment>
    <comment ref="J23" authorId="1" shapeId="0" xr:uid="{1653A08F-E36E-4A94-A969-637D1B78C875}">
      <text>
        <r>
          <rPr>
            <b/>
            <sz val="9"/>
            <color indexed="81"/>
            <rFont val="Tahoma"/>
            <family val="2"/>
            <charset val="238"/>
          </rPr>
          <t>Tip panela:
FTV HL
*za druge tipe panelov uporabite ločen dokument</t>
        </r>
      </text>
    </comment>
    <comment ref="K23" authorId="1" shapeId="0" xr:uid="{CF610866-4BC4-4B35-8DA6-8ED4B3B0CC34}">
      <text>
        <r>
          <rPr>
            <b/>
            <sz val="9"/>
            <color indexed="81"/>
            <rFont val="Tahoma"/>
            <family val="2"/>
            <charset val="238"/>
          </rPr>
          <t>Tip jedra:
Power T
Power S
Perform R
Perform C</t>
        </r>
      </text>
    </comment>
    <comment ref="L23" authorId="1" shapeId="0" xr:uid="{91B6B792-E79B-4BE5-A4C7-3A4705B7029F}">
      <text>
        <r>
          <rPr>
            <b/>
            <sz val="9"/>
            <color indexed="81"/>
            <rFont val="Tahoma"/>
            <family val="2"/>
            <charset val="238"/>
          </rPr>
          <t>Debelina jeklene pločevine:
0,55*
0,60
0,63
0,65
0,675
0,70
0,75
0,80
* uporabite s premazom HPS 200</t>
        </r>
      </text>
    </comment>
    <comment ref="M23" authorId="1" shapeId="0" xr:uid="{2EB71827-C856-408D-B70D-EDF9D4406403}">
      <text>
        <r>
          <rPr>
            <sz val="9"/>
            <color indexed="81"/>
            <rFont val="Tahoma"/>
            <family val="2"/>
            <charset val="238"/>
          </rPr>
          <t>Premaz:
SP 25
SP 25
PVDF 25
PVDF 35
PUR 50
PVCF 150
HPS 200*
PRISMA
PRISMA ELEMENTS
Inox 304
Inox 316L
Inox 316
* uporabite pri debelini pločevine 0,55 mm</t>
        </r>
      </text>
    </comment>
    <comment ref="O23" authorId="1" shapeId="0" xr:uid="{39DD1B70-5707-43D4-9472-9B4641B3AD4A}">
      <text>
        <r>
          <rPr>
            <b/>
            <sz val="9"/>
            <color indexed="81"/>
            <rFont val="Tahoma"/>
            <family val="2"/>
            <charset val="238"/>
          </rPr>
          <t>Tip profila stran A (zunanja stran):
S
V
V2
G*
M
M3
M8
* za zunanjo fasado Gladio (G) uporabite debelino pločevine 0,7 mm ali več</t>
        </r>
      </text>
    </comment>
    <comment ref="P23" authorId="1" shapeId="0" xr:uid="{E2797DA1-7ACB-4C6E-B3ED-7428289A2180}">
      <text>
        <r>
          <rPr>
            <b/>
            <sz val="9"/>
            <color indexed="81"/>
            <rFont val="Tahoma"/>
            <family val="2"/>
            <charset val="238"/>
          </rPr>
          <t>Debelina jeklene pločevine:
0,45
0,50
0,55
0,60
0,63
0,65
0,675
0,70
0,75
0,80</t>
        </r>
      </text>
    </comment>
    <comment ref="Q23" authorId="1" shapeId="0" xr:uid="{2331EE9C-5ED0-4BD9-9939-9241F26D4C5A}">
      <text>
        <r>
          <rPr>
            <b/>
            <sz val="9"/>
            <color indexed="81"/>
            <rFont val="Tahoma"/>
            <family val="2"/>
            <charset val="238"/>
          </rPr>
          <t>Premaz:
SP 25
SP 25
PVDF 25
PVDF 35
PUR 50
PVCF 150
HPS 200
PRISMA
PRISMA ELEMENTS
Inox 304
Inox 316L
Inox 316</t>
        </r>
      </text>
    </comment>
    <comment ref="S23" authorId="1" shapeId="0" xr:uid="{2FB8E710-6F12-4B6C-883A-7C457D9248F5}">
      <text>
        <r>
          <rPr>
            <b/>
            <sz val="9"/>
            <color indexed="81"/>
            <rFont val="Tahoma"/>
            <family val="2"/>
            <charset val="238"/>
          </rPr>
          <t>Tip profila stran B (notranja):
S
V
V2
G
M2</t>
        </r>
      </text>
    </comment>
    <comment ref="V23" authorId="0" shapeId="0" xr:uid="{65A05B50-7761-41B4-98F8-EFE1F0D9C145}">
      <text>
        <r>
          <rPr>
            <b/>
            <sz val="9"/>
            <color indexed="81"/>
            <rFont val="Tahoma"/>
            <family val="2"/>
            <charset val="238"/>
          </rPr>
          <t xml:space="preserve">Prioriteta A bo proizvedena in dobavljena prva kot najvišja prioriteta.
Prioriteta B se lahko združi s prioriteto A za optimizacijo proizvodnih in dobavnih kapacitet.
Prioriteta C se lahko po potrebi združi s prioriteto A in B za nadaljnjo optimizacijo proizvodnih in dobavnih kapacitet, sicer pa bo obravnavana nazadnje.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D48A2A05-D3B0-45C4-9846-AE83A6D797C3}">
      <text>
        <r>
          <rPr>
            <b/>
            <sz val="9"/>
            <color indexed="81"/>
            <rFont val="Tahoma"/>
            <family val="2"/>
            <charset val="238"/>
          </rPr>
          <t>Samodejno polnjenje
Vnesite podatke v Excel list "FTV HL Panel"</t>
        </r>
      </text>
    </comment>
    <comment ref="D23" authorId="1" shapeId="0" xr:uid="{4DEBC1D1-1C24-45E8-99A3-096B5384DD72}">
      <text>
        <r>
          <rPr>
            <b/>
            <sz val="9"/>
            <color indexed="81"/>
            <rFont val="Tahoma"/>
            <family val="2"/>
            <charset val="238"/>
          </rPr>
          <t>Dimenzija A [mm]:
Amin = T+150 mm
Amax = 1000 mm</t>
        </r>
      </text>
    </comment>
    <comment ref="E23" authorId="1" shapeId="0" xr:uid="{94F6DE1E-FD75-4461-8D86-2B674843225C}">
      <text>
        <r>
          <rPr>
            <b/>
            <sz val="9"/>
            <color indexed="81"/>
            <rFont val="Tahoma"/>
            <family val="2"/>
            <charset val="238"/>
          </rPr>
          <t>Dimenzija B [mm]:
Amin = 2×T+300 mm
Amax = 1000 mm</t>
        </r>
      </text>
    </comment>
    <comment ref="F23" authorId="1" shapeId="0" xr:uid="{0E302532-7312-49AB-B1F1-7DC66215444B}">
      <text>
        <r>
          <rPr>
            <b/>
            <sz val="9"/>
            <color indexed="81"/>
            <rFont val="Tahoma"/>
            <family val="2"/>
            <charset val="238"/>
          </rPr>
          <t>Dimenzija C [mm]:
Amin = T+150 mm
Amax = 1000 mm</t>
        </r>
      </text>
    </comment>
    <comment ref="G23" authorId="1" shapeId="0" xr:uid="{3C7FB778-AFE2-4C67-B344-40C0FA2808A3}">
      <text>
        <r>
          <rPr>
            <b/>
            <sz val="9"/>
            <color indexed="81"/>
            <rFont val="Tahoma"/>
            <family val="2"/>
            <charset val="238"/>
          </rPr>
          <t>Kot [°]:
Kot krivljenja: 90° do 175°</t>
        </r>
      </text>
    </comment>
    <comment ref="H23" authorId="1" shapeId="0" xr:uid="{B7AEF8DD-3C7C-49F4-AB48-998875321FDD}">
      <text>
        <r>
          <rPr>
            <b/>
            <sz val="9"/>
            <color indexed="81"/>
            <rFont val="Tahoma"/>
            <family val="2"/>
            <charset val="238"/>
          </rPr>
          <t>Kot [°]:
Kot krivljenja: 90° do 175°</t>
        </r>
      </text>
    </comment>
    <comment ref="I23" authorId="1" shapeId="0" xr:uid="{18347D11-20C0-4E79-831D-7E9543EFC147}">
      <text>
        <r>
          <rPr>
            <b/>
            <sz val="9"/>
            <color indexed="81"/>
            <rFont val="Tahoma"/>
            <family val="2"/>
            <charset val="238"/>
          </rPr>
          <t>Dimenzija L=A+B+C [mm]:
Lmin = 4×T+600 mm
Lmax = 3000 mm
Primer Lmax = (A+B+C)max = 1000+1000+1000 mm</t>
        </r>
      </text>
    </comment>
    <comment ref="J23" authorId="1" shapeId="0" xr:uid="{EE8080C8-EEE3-46AC-A64A-F83BF9A28EF3}">
      <text>
        <r>
          <rPr>
            <b/>
            <sz val="9"/>
            <color indexed="81"/>
            <rFont val="Tahoma"/>
            <family val="2"/>
            <charset val="238"/>
          </rPr>
          <t>Debelina T [mm]:
50*, 60, 80, 100, 120, 133, 150, 172, 200, 220*, 240, 250*
*glejte Trimoterm tehnično specifikacijo</t>
        </r>
      </text>
    </comment>
    <comment ref="K23" authorId="1" shapeId="0" xr:uid="{F693B585-7A00-4FC1-A0DC-531EBD28F259}">
      <text>
        <r>
          <rPr>
            <b/>
            <sz val="9"/>
            <color indexed="81"/>
            <rFont val="Tahoma"/>
            <family val="2"/>
            <charset val="238"/>
          </rPr>
          <t>Modul M [mm]:
1000 mm standardni modul
Na voljo od 600 mm do 1100 mm</t>
        </r>
      </text>
    </comment>
    <comment ref="L23" authorId="1" shapeId="0" xr:uid="{979DEBA5-F393-41D2-9079-255082BB9223}">
      <text>
        <r>
          <rPr>
            <b/>
            <sz val="9"/>
            <color indexed="81"/>
            <rFont val="Tahoma"/>
            <family val="2"/>
            <charset val="238"/>
          </rPr>
          <t>Tip panela:
FTV HL
*za druge tipe panelov uporabite ločen dokument</t>
        </r>
      </text>
    </comment>
    <comment ref="M23" authorId="1" shapeId="0" xr:uid="{18D5CD34-F8A2-4D2F-AB03-1826582E9B86}">
      <text>
        <r>
          <rPr>
            <b/>
            <sz val="9"/>
            <color indexed="81"/>
            <rFont val="Tahoma"/>
            <family val="2"/>
            <charset val="238"/>
          </rPr>
          <t>Tip jedra:
Power T
Power S
Perform R
Perform C</t>
        </r>
      </text>
    </comment>
    <comment ref="N23" authorId="1" shapeId="0" xr:uid="{6AA2650A-B564-4D86-991A-F9D55819EEEC}">
      <text>
        <r>
          <rPr>
            <b/>
            <sz val="9"/>
            <color indexed="81"/>
            <rFont val="Tahoma"/>
            <family val="2"/>
            <charset val="238"/>
          </rPr>
          <t>Debelina jeklene pločevine:
0,55*
0,60
0,63
0,65
0,675
0,70
0,75
0,80
* uporabite s premazom HPS 200</t>
        </r>
      </text>
    </comment>
    <comment ref="O23" authorId="1" shapeId="0" xr:uid="{60229812-330B-4AC9-A2D0-39435B1DC397}">
      <text>
        <r>
          <rPr>
            <sz val="9"/>
            <color indexed="81"/>
            <rFont val="Tahoma"/>
            <family val="2"/>
            <charset val="238"/>
          </rPr>
          <t>Premaz:
SP 25
SP 25
PVDF 25
PVDF 35
PUR 50
PVCF 150
HPS 200*
PRISMA
PRISMA ELEMENTS
Inox 304
Inox 316L
Inox 316
* uporabite pri debelini pločevine 0,55 mm</t>
        </r>
      </text>
    </comment>
    <comment ref="Q23" authorId="1" shapeId="0" xr:uid="{BAEF6E2B-6C92-4D08-95CC-48A4DF8B88B1}">
      <text>
        <r>
          <rPr>
            <b/>
            <sz val="9"/>
            <color indexed="81"/>
            <rFont val="Tahoma"/>
            <family val="2"/>
            <charset val="238"/>
          </rPr>
          <t>Tip profila stran A (zunanja stran):
S
V
V2
G*
M
M3
M8
* za zunanjo fasado Gladio (G) uporabite debelino pločevine 0,7 mm ali več</t>
        </r>
      </text>
    </comment>
    <comment ref="R23" authorId="1" shapeId="0" xr:uid="{D504FFE6-77E1-4B0F-B2E6-56711EF03D67}">
      <text>
        <r>
          <rPr>
            <b/>
            <sz val="9"/>
            <color indexed="81"/>
            <rFont val="Tahoma"/>
            <family val="2"/>
            <charset val="238"/>
          </rPr>
          <t>Debelina jeklene pločevine:
0,45
0,50
0,55
0,60
0,63
0,65
0,675
0,70
0,75
0,80</t>
        </r>
      </text>
    </comment>
    <comment ref="S23" authorId="1" shapeId="0" xr:uid="{405B223D-8DE4-4EE7-AD15-F14C2F5555AA}">
      <text>
        <r>
          <rPr>
            <b/>
            <sz val="9"/>
            <color indexed="81"/>
            <rFont val="Tahoma"/>
            <family val="2"/>
            <charset val="238"/>
          </rPr>
          <t>Premaz:
SP 25
SP 25
PVDF 25
PVDF 35
PUR 50
PVCF 150
HPS 200
PRISMA
PRISMA ELEMENTS
Inox 304
Inox 316L
Inox 316</t>
        </r>
      </text>
    </comment>
    <comment ref="U23" authorId="1" shapeId="0" xr:uid="{4EAA44D9-E257-474A-9437-626E11410BFC}">
      <text>
        <r>
          <rPr>
            <b/>
            <sz val="9"/>
            <color indexed="81"/>
            <rFont val="Tahoma"/>
            <family val="2"/>
            <charset val="238"/>
          </rPr>
          <t>Tip profila stran B (notranja):
S
V
V2
G
M2</t>
        </r>
      </text>
    </comment>
    <comment ref="X23" authorId="0" shapeId="0" xr:uid="{7B38ACDC-E9CE-4E7F-B073-EDE070E7FD66}">
      <text>
        <r>
          <rPr>
            <b/>
            <sz val="9"/>
            <color indexed="81"/>
            <rFont val="Tahoma"/>
            <family val="2"/>
            <charset val="238"/>
          </rPr>
          <t xml:space="preserve">Prioriteta A bo proizvedena in dobavljena prva kot najvišja prioriteta.
Prioriteta B se lahko združi s prioriteto A za optimizacijo proizvodnih in dobavnih kapacitet.
Prioriteta C se lahko po potrebi združi s prioriteto A in B za nadaljnjo optimizacijo proizvodnih in dobavnih kapacitet, sicer pa bo obravnavana nazadnje.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1822CC-6332-432A-AAB4-84642B7F39FF}">
      <text>
        <r>
          <rPr>
            <b/>
            <sz val="9"/>
            <color indexed="81"/>
            <rFont val="Tahoma"/>
            <family val="2"/>
            <charset val="238"/>
          </rPr>
          <t>Samodejno polnjenje
Vnesite podatke v Excel list "FTV HL Panel"</t>
        </r>
      </text>
    </comment>
    <comment ref="D23" authorId="1" shapeId="0" xr:uid="{29045D26-234A-41CE-99C3-C6DF5B27CFA9}">
      <text>
        <r>
          <rPr>
            <b/>
            <sz val="9"/>
            <color indexed="81"/>
            <rFont val="Tahoma"/>
            <family val="2"/>
            <charset val="238"/>
          </rPr>
          <t>Dimenzija A [mm]:
Amin = T+150 mm
Amax = M-60-(T+150) mm</t>
        </r>
      </text>
    </comment>
    <comment ref="E23" authorId="1" shapeId="0" xr:uid="{5C1D8D37-ED8A-4712-905D-3EC239A7D02A}">
      <text>
        <r>
          <rPr>
            <b/>
            <sz val="9"/>
            <color indexed="81"/>
            <rFont val="Tahoma"/>
            <family val="2"/>
            <charset val="238"/>
          </rPr>
          <t>Dimenzija B [mm]:
Bmin = T+150 mm
Bmax = M-60-(T+150) mm</t>
        </r>
      </text>
    </comment>
    <comment ref="F23" authorId="1" shapeId="0" xr:uid="{60A5D798-9A59-4B61-B53A-4A2542DC1407}">
      <text>
        <r>
          <rPr>
            <b/>
            <sz val="9"/>
            <color indexed="81"/>
            <rFont val="Tahoma"/>
            <family val="2"/>
            <charset val="238"/>
          </rPr>
          <t>Dimenzija (A+B):
(A+B)min = 2×(T+150) mm
(A+B)max = M-60-(T+150) mm</t>
        </r>
      </text>
    </comment>
    <comment ref="G23" authorId="1" shapeId="0" xr:uid="{44A57A2B-C962-4B75-8541-5D6285AD5FDD}">
      <text>
        <r>
          <rPr>
            <b/>
            <sz val="9"/>
            <color indexed="81"/>
            <rFont val="Tahoma"/>
            <family val="2"/>
            <charset val="238"/>
          </rPr>
          <t>Kot [°]:
Kot krivljenja: 80° do 175°</t>
        </r>
      </text>
    </comment>
    <comment ref="H23" authorId="1" shapeId="0" xr:uid="{A53F4F26-036A-43B0-960B-D985F8F84D32}">
      <text>
        <r>
          <rPr>
            <b/>
            <sz val="9"/>
            <color indexed="81"/>
            <rFont val="Tahoma"/>
            <family val="2"/>
            <charset val="238"/>
          </rPr>
          <t>Dolžina L [mm]:
Lmin = 2000 mm
Lmax = 8000 mm (zaradi omejitev krivljenja)
Opomba: rezanje pod 2000 mm je predmet dodatnega doplačila</t>
        </r>
      </text>
    </comment>
    <comment ref="I23" authorId="1" shapeId="0" xr:uid="{8822FAD1-BC14-4012-8EF6-8C19B5A43835}">
      <text>
        <r>
          <rPr>
            <b/>
            <sz val="9"/>
            <color indexed="81"/>
            <rFont val="Tahoma"/>
            <family val="2"/>
            <charset val="238"/>
          </rPr>
          <t>Debelina T [mm]:
50*, 60, 80, 100, 120, 133, 150, 172, 200, 220*, 240, 250*
*glejte Trimoterm tehnično specifikacijo</t>
        </r>
      </text>
    </comment>
    <comment ref="J23" authorId="1" shapeId="0" xr:uid="{EE762B62-2FBE-43A5-811F-5403AA4CDF87}">
      <text>
        <r>
          <rPr>
            <b/>
            <sz val="9"/>
            <color indexed="81"/>
            <rFont val="Tahoma"/>
            <family val="2"/>
            <charset val="238"/>
          </rPr>
          <t>Modul M [mm]:
1000 mm standardni modul
Na voljo od 600 mm do 1100 mm</t>
        </r>
      </text>
    </comment>
    <comment ref="K23" authorId="1" shapeId="0" xr:uid="{AFC69A41-FA09-456F-98CA-9C71D7CE1953}">
      <text>
        <r>
          <rPr>
            <b/>
            <sz val="9"/>
            <color indexed="81"/>
            <rFont val="Tahoma"/>
            <family val="2"/>
            <charset val="238"/>
          </rPr>
          <t>Tip panela:
FTV HL
*za druge tipe panelov uporabite ločen dokument</t>
        </r>
      </text>
    </comment>
    <comment ref="L23" authorId="1" shapeId="0" xr:uid="{0706C4BF-3AFF-4D0A-A133-C8E9EE59AC17}">
      <text>
        <r>
          <rPr>
            <b/>
            <sz val="9"/>
            <color indexed="81"/>
            <rFont val="Tahoma"/>
            <family val="2"/>
            <charset val="238"/>
          </rPr>
          <t>Tip jedra:
Power T
Power S
Perform R
Perform C</t>
        </r>
      </text>
    </comment>
    <comment ref="M23" authorId="1" shapeId="0" xr:uid="{E6F2F796-8503-499C-BCBE-1F8742DA5C4B}">
      <text>
        <r>
          <rPr>
            <b/>
            <sz val="9"/>
            <color indexed="81"/>
            <rFont val="Tahoma"/>
            <family val="2"/>
            <charset val="238"/>
          </rPr>
          <t>Debelina jeklene pločevine:
0,55*
0,60
0,63
0,65
0,675
0,70
0,75
0,80
* uporabite s premazom HPS 200</t>
        </r>
      </text>
    </comment>
    <comment ref="N23" authorId="1" shapeId="0" xr:uid="{1C8F6542-AA66-432B-AB57-8E1A36537635}">
      <text>
        <r>
          <rPr>
            <sz val="9"/>
            <color indexed="81"/>
            <rFont val="Tahoma"/>
            <family val="2"/>
            <charset val="238"/>
          </rPr>
          <t>Premaz:
SP 25
SP 25
PVDF 25
PVDF 35
PUR 50
PVCF 150
HPS 200*
PRISMA
PRISMA ELEMENTS
Inox 304
Inox 316L
Inox 316
* uporabite pri debelini pločevine 0,55 mm</t>
        </r>
      </text>
    </comment>
    <comment ref="P23" authorId="1" shapeId="0" xr:uid="{28B11300-EE2B-4174-980C-5D77AF22031D}">
      <text>
        <r>
          <rPr>
            <b/>
            <sz val="9"/>
            <color indexed="81"/>
            <rFont val="Tahoma"/>
            <family val="2"/>
            <charset val="238"/>
          </rPr>
          <t>Tip profila stran A (zunanja stran):
S
V
V2
G*
M
M3
M8
* za zunanjo fasado Gladio (G) uporabite debelino pločevine 0,7 mm ali več</t>
        </r>
      </text>
    </comment>
    <comment ref="Q23" authorId="1" shapeId="0" xr:uid="{1E7F9E88-108B-49F8-AAA6-17F729D3E624}">
      <text>
        <r>
          <rPr>
            <b/>
            <sz val="9"/>
            <color indexed="81"/>
            <rFont val="Tahoma"/>
            <family val="2"/>
            <charset val="238"/>
          </rPr>
          <t>Debelina jeklene pločevine:
0,45
0,50
0,55
0,60
0,63
0,65
0,675
0,70
0,75
0,80</t>
        </r>
      </text>
    </comment>
    <comment ref="R23" authorId="1" shapeId="0" xr:uid="{D820F878-A64B-4A6E-81F6-009AA0A3FF6C}">
      <text>
        <r>
          <rPr>
            <b/>
            <sz val="9"/>
            <color indexed="81"/>
            <rFont val="Tahoma"/>
            <family val="2"/>
            <charset val="238"/>
          </rPr>
          <t>Premaz:
SP 25
SP 25
PVDF 25
PVDF 35
PUR 50
PVCF 150
HPS 200
PRISMA
PRISMA ELEMENTS
Inox 304
Inox 316L
Inox 316</t>
        </r>
      </text>
    </comment>
    <comment ref="T23" authorId="1" shapeId="0" xr:uid="{C5FB6BB2-D567-4990-993C-7628914D7A2D}">
      <text>
        <r>
          <rPr>
            <b/>
            <sz val="9"/>
            <color indexed="81"/>
            <rFont val="Tahoma"/>
            <family val="2"/>
            <charset val="238"/>
          </rPr>
          <t>Tip profila stran B (notranja):
S
V
V2
G
M2</t>
        </r>
      </text>
    </comment>
    <comment ref="W23" authorId="0" shapeId="0" xr:uid="{9E0F9B40-4EA8-42CB-8C3A-8C26012A97A7}">
      <text>
        <r>
          <rPr>
            <b/>
            <sz val="9"/>
            <color indexed="81"/>
            <rFont val="Tahoma"/>
            <family val="2"/>
            <charset val="238"/>
          </rPr>
          <t xml:space="preserve">Prioriteta A bo proizvedena in dobavljena prva kot najvišja prioriteta.
Prioriteta B se lahko združi s prioriteto A za optimizacijo proizvodnih in dobavnih kapacitet.
Prioriteta C se lahko po potrebi združi s prioriteto A in B za nadaljnjo optimizacijo proizvodnih in dobavnih kapacitet, sicer pa bo obravnavana nazadnje.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20FA45E-0AEB-476C-A501-EEDED0FA267E}">
      <text>
        <r>
          <rPr>
            <b/>
            <sz val="9"/>
            <color indexed="81"/>
            <rFont val="Tahoma"/>
            <family val="2"/>
            <charset val="238"/>
          </rPr>
          <t>Samodejno polnjenje
Vnesite podatke v Excel list "FTV Panel"</t>
        </r>
      </text>
    </comment>
    <comment ref="D23" authorId="1" shapeId="0" xr:uid="{CB7AF3E7-0214-4DA6-B6EB-04AFA4008AC0}">
      <text>
        <r>
          <rPr>
            <b/>
            <sz val="9"/>
            <color indexed="81"/>
            <rFont val="Tahoma"/>
            <family val="2"/>
            <charset val="238"/>
          </rPr>
          <t>Dimenzija A [mm]:
Amin = T+150 mm
Amax = M-(T+150) mm</t>
        </r>
      </text>
    </comment>
    <comment ref="E23" authorId="1" shapeId="0" xr:uid="{9F60C1FB-4D74-4644-8140-C0C72814AECE}">
      <text>
        <r>
          <rPr>
            <b/>
            <sz val="9"/>
            <color indexed="81"/>
            <rFont val="Tahoma"/>
            <family val="2"/>
            <charset val="238"/>
          </rPr>
          <t>Dimenzija B [mm]:
Bmin = T+150 mm
Bmax = M-(T+150) mm</t>
        </r>
      </text>
    </comment>
    <comment ref="F23" authorId="1" shapeId="0" xr:uid="{E915F483-F0EB-4F07-8961-4D39FF22EA4B}">
      <text>
        <r>
          <rPr>
            <b/>
            <sz val="9"/>
            <color indexed="81"/>
            <rFont val="Tahoma"/>
            <family val="2"/>
            <charset val="238"/>
          </rPr>
          <t>Dimenzija (A+B):
(A+B) = Modul</t>
        </r>
      </text>
    </comment>
    <comment ref="G23" authorId="1" shapeId="0" xr:uid="{A332E39D-8210-4EA5-A097-3C228BFED175}">
      <text>
        <r>
          <rPr>
            <b/>
            <sz val="9"/>
            <color indexed="81"/>
            <rFont val="Tahoma"/>
            <family val="2"/>
            <charset val="238"/>
          </rPr>
          <t>Kot [°]:
Kot krivljenja: 80° do 175°</t>
        </r>
      </text>
    </comment>
    <comment ref="H23" authorId="1" shapeId="0" xr:uid="{815F148C-4C75-4916-BF5C-0F6E3B322518}">
      <text>
        <r>
          <rPr>
            <b/>
            <sz val="9"/>
            <color indexed="81"/>
            <rFont val="Tahoma"/>
            <family val="2"/>
            <charset val="238"/>
          </rPr>
          <t>Dolžina L [mm]:
Lmin = 2000 mm
Lmax = 8000 mm (zaradi omejitev krivljenja)
Opomba: rezanje pod 2000 mm je predmet dodatnega doplačila</t>
        </r>
      </text>
    </comment>
    <comment ref="I23" authorId="1" shapeId="0" xr:uid="{2ED0FEBE-B1BE-4F18-8DFC-980FCBEE856B}">
      <text>
        <r>
          <rPr>
            <b/>
            <sz val="9"/>
            <color indexed="81"/>
            <rFont val="Tahoma"/>
            <family val="2"/>
            <charset val="238"/>
          </rPr>
          <t>Debelina T [mm]:
50*, 60, 80, 100, 120, 133, 150, 172, 200, 220*, 240, 250*
*glejte Trimoterm tehnično specifikacijo</t>
        </r>
      </text>
    </comment>
    <comment ref="J23" authorId="1" shapeId="0" xr:uid="{14AA4030-64AF-42AD-824F-43F73C60D644}">
      <text>
        <r>
          <rPr>
            <b/>
            <sz val="9"/>
            <color indexed="81"/>
            <rFont val="Tahoma"/>
            <family val="2"/>
            <charset val="238"/>
          </rPr>
          <t>Modul M [mm]:
1000 mm standardni modul
1200 mm standardni modul
Na voljo od 600 mm do 1200 mm</t>
        </r>
      </text>
    </comment>
    <comment ref="K23" authorId="1" shapeId="0" xr:uid="{AD9F8DDB-8F2B-4305-9690-61FE3807084A}">
      <text>
        <r>
          <rPr>
            <b/>
            <sz val="9"/>
            <color indexed="81"/>
            <rFont val="Tahoma"/>
            <family val="2"/>
            <charset val="238"/>
          </rPr>
          <t>Tip panela:
FTV
*za druge tipe panelov uporabite ločen dokument</t>
        </r>
      </text>
    </comment>
    <comment ref="L23" authorId="1" shapeId="0" xr:uid="{C18251D9-0858-43D3-8338-430B06F89A79}">
      <text>
        <r>
          <rPr>
            <b/>
            <sz val="9"/>
            <color indexed="81"/>
            <rFont val="Tahoma"/>
            <family val="2"/>
            <charset val="238"/>
          </rPr>
          <t>Tip jedra:
Power T
Power S
Perform R
Perform C</t>
        </r>
      </text>
    </comment>
    <comment ref="M23" authorId="1" shapeId="0" xr:uid="{B79600D2-3FC8-4556-8549-0E56A4C20A4E}">
      <text>
        <r>
          <rPr>
            <b/>
            <sz val="9"/>
            <color indexed="81"/>
            <rFont val="Tahoma"/>
            <family val="2"/>
            <charset val="238"/>
          </rPr>
          <t>Debelina jeklene pločevine:
0,45
0,50
0,55
0,60
0,63
0,65
0,675
0,70
0,75
0,80</t>
        </r>
      </text>
    </comment>
    <comment ref="N23" authorId="1" shapeId="0" xr:uid="{24B9C455-8F06-4B71-92D0-C9BDC3248F59}">
      <text>
        <r>
          <rPr>
            <sz val="9"/>
            <color indexed="81"/>
            <rFont val="Tahoma"/>
            <family val="2"/>
            <charset val="238"/>
          </rPr>
          <t>Premaz:
SP 25
SP 25
PVDF 25
PVDF 35
PUR 50
PVCF 150
HPS 200
PRISMA
PRISMA ELEMENTS
Inox 304
Inox 316L
Inox 316</t>
        </r>
      </text>
    </comment>
    <comment ref="P23" authorId="1" shapeId="0" xr:uid="{C3107083-097A-45DD-B9F7-8C0826FB4DA8}">
      <text>
        <r>
          <rPr>
            <b/>
            <sz val="9"/>
            <color indexed="81"/>
            <rFont val="Tahoma"/>
            <family val="2"/>
            <charset val="238"/>
          </rPr>
          <t>Tip profila stran A (zunanja stran):
S
V
V2
G*
M
M3
M8
* za zunanjo fasado Gladio (G) uporabite debelino pločevine 0,7 mm ali več</t>
        </r>
      </text>
    </comment>
    <comment ref="Q23" authorId="1" shapeId="0" xr:uid="{AF971749-C1B2-4A32-ABB0-276D4FA0F46C}">
      <text>
        <r>
          <rPr>
            <b/>
            <sz val="9"/>
            <color indexed="81"/>
            <rFont val="Tahoma"/>
            <family val="2"/>
            <charset val="238"/>
          </rPr>
          <t>Debelina jeklene pločevine:
0,45
0,50
0,55
0,60
0,63
0,65
0,675
0,70
0,75
0,80</t>
        </r>
      </text>
    </comment>
    <comment ref="R23" authorId="1" shapeId="0" xr:uid="{332F7450-F7D1-4D0F-96B2-59C1D33FC442}">
      <text>
        <r>
          <rPr>
            <b/>
            <sz val="9"/>
            <color indexed="81"/>
            <rFont val="Tahoma"/>
            <family val="2"/>
            <charset val="238"/>
          </rPr>
          <t>Premaz:
SP 25
SP 25
PVDF 25
PVDF 35
PUR 50
PVCF 150
HPS 200
PRISMA
PRISMA ELEMENTS
Inox 304
Inox 316L
Inox 316</t>
        </r>
      </text>
    </comment>
    <comment ref="T23" authorId="1" shapeId="0" xr:uid="{A58C1AEC-5CBC-4A56-9A7A-86B227FE876E}">
      <text>
        <r>
          <rPr>
            <b/>
            <sz val="9"/>
            <color indexed="81"/>
            <rFont val="Tahoma"/>
            <family val="2"/>
            <charset val="238"/>
          </rPr>
          <t>Tip profila stran B (notranja):
S
V
V2
G
M2</t>
        </r>
      </text>
    </comment>
    <comment ref="W23" authorId="0" shapeId="0" xr:uid="{321DA065-1A1B-4F0B-9E07-17BEF39D33D1}">
      <text>
        <r>
          <rPr>
            <b/>
            <sz val="9"/>
            <color indexed="81"/>
            <rFont val="Tahoma"/>
            <family val="2"/>
            <charset val="238"/>
          </rPr>
          <t xml:space="preserve">Prioriteta A bo proizvedena in dobavljena prva kot najvišja prioriteta.
Prioriteta B se lahko združi s prioriteto A za optimizacijo proizvodnih in dobavnih kapacitet.
Prioriteta C se lahko po potrebi združi s prioriteto A in B za nadaljnjo optimizacijo proizvodnih in dobavnih kapacitet, sicer pa bo obravnavana nazadnje.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1BBE3D23-91A3-4D1D-B373-23C67056089F}">
      <text>
        <r>
          <rPr>
            <b/>
            <sz val="9"/>
            <color indexed="81"/>
            <rFont val="Tahoma"/>
            <family val="2"/>
            <charset val="238"/>
          </rPr>
          <t>Samodejno polnjenje
Vnesite podatke v Excel list "FTV HL Panel"</t>
        </r>
      </text>
    </comment>
    <comment ref="D23" authorId="1" shapeId="0" xr:uid="{3A65ABF9-27FF-4153-AC11-1763FDFC0974}">
      <text>
        <r>
          <rPr>
            <b/>
            <sz val="9"/>
            <color indexed="81"/>
            <rFont val="Tahoma"/>
            <family val="2"/>
            <charset val="238"/>
          </rPr>
          <t>Dimenzija A [mm]:
Amin = T+150 mm
Amax = M-60-(T+150) mm</t>
        </r>
      </text>
    </comment>
    <comment ref="E23" authorId="1" shapeId="0" xr:uid="{F93FBDB9-9B93-424B-A47F-2911DC021731}">
      <text>
        <r>
          <rPr>
            <b/>
            <sz val="9"/>
            <color indexed="81"/>
            <rFont val="Tahoma"/>
            <family val="2"/>
            <charset val="238"/>
          </rPr>
          <t>Dimenzija B [mm]:
Bmin = T+150 mm
Bmax = M-60-(T+150) mm</t>
        </r>
      </text>
    </comment>
    <comment ref="F23" authorId="1" shapeId="0" xr:uid="{6BDE3DAC-C7C9-4775-B0C5-41DD321A4D75}">
      <text>
        <r>
          <rPr>
            <b/>
            <sz val="9"/>
            <color indexed="81"/>
            <rFont val="Tahoma"/>
            <family val="2"/>
            <charset val="238"/>
          </rPr>
          <t>Dimenzija (A+B)max:
(A+B)min = 2×(T+150) mm
(A+B)max = M-60 mm</t>
        </r>
      </text>
    </comment>
    <comment ref="G23" authorId="1" shapeId="0" xr:uid="{284C26BD-9E6C-4219-B5A8-88649150A95D}">
      <text>
        <r>
          <rPr>
            <b/>
            <sz val="9"/>
            <color indexed="81"/>
            <rFont val="Tahoma"/>
            <family val="2"/>
            <charset val="238"/>
          </rPr>
          <t>Kot [°]:
Kot krivljenja: 75° do 175°</t>
        </r>
      </text>
    </comment>
    <comment ref="H23" authorId="1" shapeId="0" xr:uid="{7F19262E-6B16-4165-8945-A81A026923F7}">
      <text>
        <r>
          <rPr>
            <b/>
            <sz val="9"/>
            <color indexed="81"/>
            <rFont val="Tahoma"/>
            <family val="2"/>
            <charset val="238"/>
          </rPr>
          <t>Dolžina L [mm]:
Lmin = 2000 mm
Lmax = 10000 mm (zaradi omejitev krivljenja)
Opomba: rezanje pod 2000 mm je predmet dodatnega doplačila</t>
        </r>
      </text>
    </comment>
    <comment ref="I23" authorId="1" shapeId="0" xr:uid="{6D61F143-C93D-4549-9C8B-7EBD9FA5CE80}">
      <text>
        <r>
          <rPr>
            <b/>
            <sz val="9"/>
            <color indexed="81"/>
            <rFont val="Tahoma"/>
            <family val="2"/>
            <charset val="238"/>
          </rPr>
          <t>Debelina T [mm]:
50*, 60, 80, 100, 120, 133, 150, 172, 200, 220*, 240, 250*
*glejte Trimoterm tehnično specifikacijo</t>
        </r>
      </text>
    </comment>
    <comment ref="J23" authorId="1" shapeId="0" xr:uid="{3FD7ED7E-5FB6-4E07-B569-3D0716FF4F8C}">
      <text>
        <r>
          <rPr>
            <b/>
            <sz val="9"/>
            <color indexed="81"/>
            <rFont val="Tahoma"/>
            <family val="2"/>
            <charset val="238"/>
          </rPr>
          <t>Modul M [mm]:
1000 mm standardni modul
Na voljo od 600 mm do 1100 mm</t>
        </r>
      </text>
    </comment>
    <comment ref="K23" authorId="1" shapeId="0" xr:uid="{03849BDE-8F1E-4139-AB24-81F62A57ED2D}">
      <text>
        <r>
          <rPr>
            <b/>
            <sz val="9"/>
            <color indexed="81"/>
            <rFont val="Tahoma"/>
            <family val="2"/>
            <charset val="238"/>
          </rPr>
          <t>Tip panela:
FTV HL
*za druge tipe panelov uporabite ločen dokument</t>
        </r>
      </text>
    </comment>
    <comment ref="L23" authorId="1" shapeId="0" xr:uid="{6110C394-262B-4812-B453-894354303FCA}">
      <text>
        <r>
          <rPr>
            <b/>
            <sz val="9"/>
            <color indexed="81"/>
            <rFont val="Tahoma"/>
            <family val="2"/>
            <charset val="238"/>
          </rPr>
          <t>Tip jedra:
Power T
Power S
Perform R
Perform C</t>
        </r>
      </text>
    </comment>
    <comment ref="M23" authorId="1" shapeId="0" xr:uid="{A075F9D7-A539-4336-A987-B64C5930DCE8}">
      <text>
        <r>
          <rPr>
            <b/>
            <sz val="9"/>
            <color indexed="81"/>
            <rFont val="Tahoma"/>
            <family val="2"/>
            <charset val="238"/>
          </rPr>
          <t>Debelina jeklene pločevine:
0,55*
0,60
0,63
0,65
0,675
0,70
0,75
0,80
* uporabite s premazom HPS 200</t>
        </r>
      </text>
    </comment>
    <comment ref="N23" authorId="1" shapeId="0" xr:uid="{42164333-67C4-497D-B3AF-AB133CB2C0A7}">
      <text>
        <r>
          <rPr>
            <sz val="9"/>
            <color indexed="81"/>
            <rFont val="Tahoma"/>
            <family val="2"/>
            <charset val="238"/>
          </rPr>
          <t>Premaz:
SP 25
SP 25
PVDF 25
PVDF 35
PUR 50
PVCF 150
HPS 200*
PRISMA
PRISMA ELEMENTS
Inox 304
Inox 316L
Inox 316
* uporabite pri debelini pločevine 0,55 mm</t>
        </r>
      </text>
    </comment>
    <comment ref="P23" authorId="1" shapeId="0" xr:uid="{85CE8D33-55C6-4008-8CDD-0050FA24B192}">
      <text>
        <r>
          <rPr>
            <b/>
            <sz val="9"/>
            <color indexed="81"/>
            <rFont val="Tahoma"/>
            <family val="2"/>
            <charset val="238"/>
          </rPr>
          <t>Tip profila stran A (zunanja stran):
M
M8
S*
V*
V2*
G*
M3*
* ne velja za
   panele z zaobljenim vogalom</t>
        </r>
      </text>
    </comment>
    <comment ref="Q23" authorId="1" shapeId="0" xr:uid="{F52EC7D3-5466-48FC-9D5A-FB58C9716569}">
      <text>
        <r>
          <rPr>
            <b/>
            <sz val="9"/>
            <color indexed="81"/>
            <rFont val="Tahoma"/>
            <family val="2"/>
            <charset val="238"/>
          </rPr>
          <t>Debelina jeklene pločevine:
0,45
0,50
0,55
0,60
0,63
0,65
0,675
0,70
0,75
0,80</t>
        </r>
      </text>
    </comment>
    <comment ref="R23" authorId="1" shapeId="0" xr:uid="{BE9635C7-BCD3-4DE6-BE06-AABAE9165601}">
      <text>
        <r>
          <rPr>
            <b/>
            <sz val="9"/>
            <color indexed="81"/>
            <rFont val="Tahoma"/>
            <family val="2"/>
            <charset val="238"/>
          </rPr>
          <t>Premaz:
SP 25
SP 25
PVDF 25
PVDF 35
PUR 50
PVCF 150
HPS 200
PRISMA
PRISMA ELEMENTS
Inox 304
Inox 316L
Inox 316</t>
        </r>
      </text>
    </comment>
    <comment ref="T23" authorId="1" shapeId="0" xr:uid="{F2C983BE-F217-4E9B-902F-2162F1ED607F}">
      <text>
        <r>
          <rPr>
            <b/>
            <sz val="9"/>
            <color indexed="81"/>
            <rFont val="Tahoma"/>
            <family val="2"/>
            <charset val="238"/>
          </rPr>
          <t>Tip profila stran B (notranja):
S
V
V2
G
M2</t>
        </r>
      </text>
    </comment>
    <comment ref="W23" authorId="0" shapeId="0" xr:uid="{307927A2-D224-45D6-8090-15CFCFAA4E2B}">
      <text>
        <r>
          <rPr>
            <b/>
            <sz val="9"/>
            <color indexed="81"/>
            <rFont val="Tahoma"/>
            <family val="2"/>
            <charset val="238"/>
          </rPr>
          <t xml:space="preserve">Prioriteta A bo proizvedena in dobavljena prva kot najvišja prioriteta.
Prioriteta B se lahko združi s prioriteto A za optimizacijo proizvodnih in dobavnih kapacitet.
Prioriteta C se lahko po potrebi združi s prioriteto A in B za nadaljnjo optimizacijo proizvodnih in dobavnih kapacitet, sicer pa bo obravnavana nazadnje.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BF2158A0-120D-4DFC-AD16-5C926975426D}">
      <text>
        <r>
          <rPr>
            <b/>
            <sz val="9"/>
            <color indexed="81"/>
            <rFont val="Tahoma"/>
            <family val="2"/>
            <charset val="238"/>
          </rPr>
          <t>Samodejno polnjenje
Vnesite podatke v Excel list "FTV HL Panel"</t>
        </r>
      </text>
    </comment>
    <comment ref="D23" authorId="1" shapeId="0" xr:uid="{090C25ED-5B96-4FB3-8097-13C7DDCE1A55}">
      <text>
        <r>
          <rPr>
            <b/>
            <sz val="9"/>
            <color indexed="81"/>
            <rFont val="Tahoma"/>
            <family val="2"/>
            <charset val="238"/>
          </rPr>
          <t>Dimenzija A [mm]:
Amin = T+150 mm
Amax = M-60-(T+150) mm</t>
        </r>
      </text>
    </comment>
    <comment ref="E23" authorId="1" shapeId="0" xr:uid="{77A3A7E6-9B19-4FC9-B329-DB8EAACE889A}">
      <text>
        <r>
          <rPr>
            <b/>
            <sz val="9"/>
            <color indexed="81"/>
            <rFont val="Tahoma"/>
            <family val="2"/>
            <charset val="238"/>
          </rPr>
          <t>Dimenzija B [mm]:
Bmin = 2×T+300 mm
Bmax = M-60-2×(T+150) mm</t>
        </r>
      </text>
    </comment>
    <comment ref="F23" authorId="1" shapeId="0" xr:uid="{B41EE5EE-FB33-419F-A815-D2184800F135}">
      <text>
        <r>
          <rPr>
            <b/>
            <sz val="9"/>
            <color indexed="81"/>
            <rFont val="Tahoma"/>
            <family val="2"/>
            <charset val="238"/>
          </rPr>
          <t>Dimenzija C [mm]:
Amin = T+150 mm
Amax = M-60-(T+150) mm</t>
        </r>
      </text>
    </comment>
    <comment ref="G23" authorId="1" shapeId="0" xr:uid="{B8090ACF-C0DF-49C7-B567-85AE6FE12C9E}">
      <text>
        <r>
          <rPr>
            <b/>
            <sz val="9"/>
            <color indexed="81"/>
            <rFont val="Tahoma"/>
            <family val="2"/>
            <charset val="238"/>
          </rPr>
          <t>Dolžina (A+B+C):
(A+B+C)min = 4×T+600 mm
(A+B+C)max = M-60 mm</t>
        </r>
      </text>
    </comment>
    <comment ref="H23" authorId="1" shapeId="0" xr:uid="{5D9724E1-EEB0-491E-96DC-CE828F75F411}">
      <text>
        <r>
          <rPr>
            <b/>
            <sz val="9"/>
            <color indexed="81"/>
            <rFont val="Tahoma"/>
            <family val="2"/>
            <charset val="238"/>
          </rPr>
          <t>Kot a [°]:
Kot krivljenja: 90° do 175°</t>
        </r>
      </text>
    </comment>
    <comment ref="I23" authorId="1" shapeId="0" xr:uid="{B7944C17-BCF6-4BE9-B703-650C34894C0A}">
      <text>
        <r>
          <rPr>
            <b/>
            <sz val="9"/>
            <color indexed="81"/>
            <rFont val="Tahoma"/>
            <family val="2"/>
            <charset val="238"/>
          </rPr>
          <t>Kot c [°]:
Kot krivljenja: 90° do 175°</t>
        </r>
      </text>
    </comment>
    <comment ref="J23" authorId="1" shapeId="0" xr:uid="{32BC1951-8C82-4C1D-A62D-C0B1C26CEFEB}">
      <text>
        <r>
          <rPr>
            <b/>
            <sz val="9"/>
            <color indexed="81"/>
            <rFont val="Tahoma"/>
            <family val="2"/>
            <charset val="238"/>
          </rPr>
          <t>Dolžina L [mm]:
Lmin = 2000 mm
Lmax = 10000 mm (zaradi omejitev krivljenja)
Opomba: rezanje pod 2000 mm je predmet dodatnega doplačila</t>
        </r>
      </text>
    </comment>
    <comment ref="K23" authorId="1" shapeId="0" xr:uid="{114B8F68-DC1A-4E1E-B8CC-B70C6C0580F4}">
      <text>
        <r>
          <rPr>
            <b/>
            <sz val="9"/>
            <color indexed="81"/>
            <rFont val="Tahoma"/>
            <family val="2"/>
            <charset val="238"/>
          </rPr>
          <t>Debelina T [mm]:
50*, 60, 80, 100, 120, 133, 150, 172, 200, 220*, 240, 250*
*glejte Trimoterm tehnično specifikacijo</t>
        </r>
      </text>
    </comment>
    <comment ref="L23" authorId="1" shapeId="0" xr:uid="{E71F3343-FD7B-4BA2-825E-2197602FC8FE}">
      <text>
        <r>
          <rPr>
            <b/>
            <sz val="9"/>
            <color indexed="81"/>
            <rFont val="Tahoma"/>
            <family val="2"/>
            <charset val="238"/>
          </rPr>
          <t>Modul M [mm]:
1000 mm standardni modul
Na voljo od 600 mm do 1100 mm</t>
        </r>
      </text>
    </comment>
    <comment ref="M23" authorId="1" shapeId="0" xr:uid="{6954D30C-A47F-4047-B9E2-9D2CB90F44BC}">
      <text>
        <r>
          <rPr>
            <b/>
            <sz val="9"/>
            <color indexed="81"/>
            <rFont val="Tahoma"/>
            <family val="2"/>
            <charset val="238"/>
          </rPr>
          <t>Tip panela:
FTV HL
*za druge tipe panelov uporabite ločen dokument</t>
        </r>
      </text>
    </comment>
    <comment ref="N23" authorId="1" shapeId="0" xr:uid="{426B437C-26AA-4E63-9DC6-FFE40CA45305}">
      <text>
        <r>
          <rPr>
            <b/>
            <sz val="9"/>
            <color indexed="81"/>
            <rFont val="Tahoma"/>
            <family val="2"/>
            <charset val="238"/>
          </rPr>
          <t>Tip jedra:
Power T
Power S
Perform R
Perform C</t>
        </r>
      </text>
    </comment>
    <comment ref="O23" authorId="1" shapeId="0" xr:uid="{0D46B020-7847-4176-83C7-2777305EB218}">
      <text>
        <r>
          <rPr>
            <b/>
            <sz val="9"/>
            <color indexed="81"/>
            <rFont val="Tahoma"/>
            <family val="2"/>
            <charset val="238"/>
          </rPr>
          <t>Debelina jeklene pločevine:
0,55*
0,60
0,63
0,65
0,675
0,70
0,75
0,80
* uporabite s premazom HPS 200</t>
        </r>
      </text>
    </comment>
    <comment ref="P23" authorId="1" shapeId="0" xr:uid="{4802B04E-BA2B-4EFE-9D3D-43DA3F33812C}">
      <text>
        <r>
          <rPr>
            <sz val="9"/>
            <color indexed="81"/>
            <rFont val="Tahoma"/>
            <family val="2"/>
            <charset val="238"/>
          </rPr>
          <t>Premaz:
SP 25
SP 25
PVDF 25
PVDF 35
PUR 50
PVCF 150
HPS 200*
PRISMA
PRISMA ELEMENTS
Inox 304
Inox 316L
Inox 316
* uporabite pri debelini pločevine 0,55 mm</t>
        </r>
      </text>
    </comment>
    <comment ref="R23" authorId="1" shapeId="0" xr:uid="{3156E269-E54C-40D1-86E7-6750C42A7B8A}">
      <text>
        <r>
          <rPr>
            <b/>
            <sz val="9"/>
            <color indexed="81"/>
            <rFont val="Tahoma"/>
            <family val="2"/>
            <charset val="238"/>
          </rPr>
          <t>Tip profila stran A (zunanja stran):
M
M8
S*
V*
V2*
G*
M3*
* ne velja za
   panele z zaobljenim vogalom</t>
        </r>
      </text>
    </comment>
    <comment ref="S23" authorId="1" shapeId="0" xr:uid="{DB2200A4-7FEE-41DE-A047-5920AAB0C998}">
      <text>
        <r>
          <rPr>
            <b/>
            <sz val="9"/>
            <color indexed="81"/>
            <rFont val="Tahoma"/>
            <family val="2"/>
            <charset val="238"/>
          </rPr>
          <t>Debelina jeklene pločevine:
0,45
0,50
0,55
0,60
0,63
0,65
0,675
0,70
0,75
0,80</t>
        </r>
      </text>
    </comment>
    <comment ref="T23" authorId="1" shapeId="0" xr:uid="{84A82ED4-6204-4937-AE93-65A0D7AB6775}">
      <text>
        <r>
          <rPr>
            <b/>
            <sz val="9"/>
            <color indexed="81"/>
            <rFont val="Tahoma"/>
            <family val="2"/>
            <charset val="238"/>
          </rPr>
          <t>Premaz:
SP 25
SP 25
PVDF 25
PVDF 35
PUR 50
PVCF 150
HPS 200
PRISMA
PRISMA ELEMENTS
Inox 304
Inox 316L
Inox 316</t>
        </r>
      </text>
    </comment>
    <comment ref="V23" authorId="1" shapeId="0" xr:uid="{EDADD7BF-2581-4B68-B166-5A3DB15D6F1A}">
      <text>
        <r>
          <rPr>
            <b/>
            <sz val="9"/>
            <color indexed="81"/>
            <rFont val="Tahoma"/>
            <family val="2"/>
            <charset val="238"/>
          </rPr>
          <t>Tip profila stran B (notranja):
S
V
V2
G
M2</t>
        </r>
      </text>
    </comment>
    <comment ref="Y23" authorId="0" shapeId="0" xr:uid="{2203E91F-3620-4941-82D5-7FB1BA8B4DCD}">
      <text>
        <r>
          <rPr>
            <b/>
            <sz val="9"/>
            <color indexed="81"/>
            <rFont val="Tahoma"/>
            <family val="2"/>
            <charset val="238"/>
          </rPr>
          <t xml:space="preserve">Prioriteta A bo proizvedena in dobavljena prva kot najvišja prioriteta.
Prioriteta B se lahko združi s prioriteto A za optimizacijo proizvodnih in dobavnih kapacitet.
Prioriteta C se lahko po potrebi združi s prioriteto A in B za nadaljnjo optimizacijo proizvodnih in dobavnih kapacitet, sicer pa bo obravnavana nazadnje.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<sst xmlns="http://schemas.openxmlformats.org/spreadsheetml/2006/main" count="900" uniqueCount="219">
  <si>
    <t>P01</t>
  </si>
  <si>
    <t>Trimoterm Fireproof Panels Brochure</t>
  </si>
  <si>
    <t>Power T</t>
  </si>
  <si>
    <t>M</t>
  </si>
  <si>
    <t>T [mm]</t>
  </si>
  <si>
    <t>A [mm]</t>
  </si>
  <si>
    <t>B [mm]</t>
  </si>
  <si>
    <t>min</t>
  </si>
  <si>
    <t>C [mm]</t>
  </si>
  <si>
    <t>A+B [mm]</t>
  </si>
  <si>
    <t>M [mm]</t>
  </si>
  <si>
    <t>A+B+C [mm]</t>
  </si>
  <si>
    <t>Packaging transport and storage for Trimo products</t>
  </si>
  <si>
    <t>S</t>
  </si>
  <si>
    <t>RAL 1234</t>
  </si>
  <si>
    <t>FTV HL</t>
  </si>
  <si>
    <t>SP 25</t>
  </si>
  <si>
    <t>1.0</t>
  </si>
  <si>
    <t>(30009193)</t>
  </si>
  <si>
    <t>(5010094)</t>
  </si>
  <si>
    <t>1.1</t>
  </si>
  <si>
    <t>1.2</t>
  </si>
  <si>
    <t>50 - 250 mm</t>
  </si>
  <si>
    <t>(A + B) min</t>
  </si>
  <si>
    <t>2*T + 300 mm</t>
  </si>
  <si>
    <t>(A + B) max</t>
  </si>
  <si>
    <t>3.000 mm</t>
  </si>
  <si>
    <t>A min = B min</t>
  </si>
  <si>
    <t>T + 150 mm</t>
  </si>
  <si>
    <t>1.000 mm</t>
  </si>
  <si>
    <t>B max (A max)</t>
  </si>
  <si>
    <t>2.000 mm</t>
  </si>
  <si>
    <t>600 - 1200 mm</t>
  </si>
  <si>
    <t>(A + B + C) max</t>
  </si>
  <si>
    <t>B min</t>
  </si>
  <si>
    <t>300 mm + 2T</t>
  </si>
  <si>
    <t>A min (C min)</t>
  </si>
  <si>
    <t>A max (B max = C max)</t>
  </si>
  <si>
    <t>50 - 150 mm</t>
  </si>
  <si>
    <t>A min (B min)</t>
  </si>
  <si>
    <t>A max (Bmax)</t>
  </si>
  <si>
    <t>(A+B) min</t>
  </si>
  <si>
    <t>(A+B) max</t>
  </si>
  <si>
    <t>(A+B)</t>
  </si>
  <si>
    <t>L</t>
  </si>
  <si>
    <t>10.000 mm</t>
  </si>
  <si>
    <t>50 - 133 mm</t>
  </si>
  <si>
    <t>A min</t>
  </si>
  <si>
    <t>C min = 150 mm + T</t>
  </si>
  <si>
    <t>1.3</t>
  </si>
  <si>
    <t>Datum:</t>
  </si>
  <si>
    <t>Modul
M [mm]</t>
  </si>
  <si>
    <t>Max</t>
  </si>
  <si>
    <t>Datum</t>
  </si>
  <si>
    <t>(modul - 60 mm) - (T + 150 mm)</t>
  </si>
  <si>
    <t>600 - 1,200 mm</t>
  </si>
  <si>
    <t>800 - 1,200 mm</t>
  </si>
  <si>
    <t>Max A (max B)</t>
  </si>
  <si>
    <t>Axis-1/Faza-1</t>
  </si>
  <si>
    <t>Os-2/Faza-1</t>
  </si>
  <si>
    <t>da bodo vse validacije in pogojno oblikovanje shranjene v celici, kamor prilepite.</t>
  </si>
  <si>
    <t>da bodo vse validacije in pogojno oblikovanje shranjeni v celici (celicah), kamor prilepite (glej navodila).</t>
  </si>
  <si>
    <t>Opomba</t>
  </si>
  <si>
    <t>obarvajo z uporabo Excelovih orodij za "validacijo podatkov" in "pogojno oblikovanje".</t>
  </si>
  <si>
    <t>Izven omejitev/kombinacije, spremeni vrednost(i).</t>
  </si>
  <si>
    <t>Vzorec podatkov, prosim izbrišite</t>
  </si>
  <si>
    <t>Uporabniški priročnik</t>
  </si>
  <si>
    <t>Izračunana vrednost, ne spreminjaj.</t>
  </si>
  <si>
    <t>Vrsta premaza 
(stran A)</t>
  </si>
  <si>
    <t>Vrsta premaza 
(stran B)</t>
  </si>
  <si>
    <t>Vrednost ni v redu.</t>
  </si>
  <si>
    <t>DEBELINA - T</t>
  </si>
  <si>
    <t>Debelina 
(stran A) [mm]</t>
  </si>
  <si>
    <t>Debelina 
(stran B) [mm]</t>
  </si>
  <si>
    <t>Debelina
T [mm]</t>
  </si>
  <si>
    <t>Vrednosti, vnesene v celice, se samodejno preverijo glede na proizvodne omejitve in</t>
  </si>
  <si>
    <t>Vrednosti, vnesene v celice, se samodejno preverijo glede na proizvodne omejitve in nato oblikujejo.</t>
  </si>
  <si>
    <t>Dimenzije vogalnikov</t>
  </si>
  <si>
    <t>Potreben je vnos.</t>
  </si>
  <si>
    <t>Barva 
(stran A)</t>
  </si>
  <si>
    <t>Barva 
(stran B)</t>
  </si>
  <si>
    <t>Fasada/Faza</t>
  </si>
  <si>
    <t>Stavba/enota:</t>
  </si>
  <si>
    <t>Vnesite T, A in B, da preverite, ali so dimenzije vogalnika znotraj meje:</t>
  </si>
  <si>
    <t>Vnesite T, A, B in C, da preverite, ali so dimenzije vogala znotraj mej:</t>
  </si>
  <si>
    <t>Vnesite T, A, B in M, da preverite, ali so dimenzije vogala znotraj meja:</t>
  </si>
  <si>
    <t>Vnesite T, A, B, C in M, da preverite, ali so dimenzije vogalnika znotraj meja:</t>
  </si>
  <si>
    <t>Skupaj
Q×L×M [m2]</t>
  </si>
  <si>
    <t>Omejitev odgovornosti</t>
  </si>
  <si>
    <t>Horizontalni fasadni sistem Trimoterm FTV</t>
  </si>
  <si>
    <t>V mejah glejte komentar.</t>
  </si>
  <si>
    <t>V mejah meja.</t>
  </si>
  <si>
    <t>Tip jedra</t>
  </si>
  <si>
    <t>Številka naročila stranke:</t>
  </si>
  <si>
    <t>Ime stranke:</t>
  </si>
  <si>
    <t>L - modul panela</t>
  </si>
  <si>
    <t>Dolžina
L [mm]</t>
  </si>
  <si>
    <t>Dimenzija
A+B [mm]</t>
  </si>
  <si>
    <t>Dimenzija
A+B+C [mm]</t>
  </si>
  <si>
    <t>Dimenzija
L=A+B [mm]</t>
  </si>
  <si>
    <t>Max 8.000 mm</t>
  </si>
  <si>
    <t>Količina</t>
  </si>
  <si>
    <t>Količina
Q [kos]</t>
  </si>
  <si>
    <t>modul</t>
  </si>
  <si>
    <t>modul - (T - 150 mm)</t>
  </si>
  <si>
    <t>Modul - 60 mm</t>
  </si>
  <si>
    <t>Podatki panela</t>
  </si>
  <si>
    <t>DOLŽINA PANELA - L</t>
  </si>
  <si>
    <t>Dimenzije panela</t>
  </si>
  <si>
    <t>Vrsta panela</t>
  </si>
  <si>
    <t>Položaj</t>
  </si>
  <si>
    <t>Prioriteta</t>
  </si>
  <si>
    <t>Prioriteta A</t>
  </si>
  <si>
    <t>Vrsta profila 
(stran A)</t>
  </si>
  <si>
    <t>Vrsta profila 
(stran B)</t>
  </si>
  <si>
    <t>Ime projekta:</t>
  </si>
  <si>
    <t>Referenca projekta:</t>
  </si>
  <si>
    <t>Referenčni dokumenti</t>
  </si>
  <si>
    <t>Referenčni dokumenti:</t>
  </si>
  <si>
    <t>Pločevina stran A (zunanja stran)</t>
  </si>
  <si>
    <t>Pločevina stran B (notranja stran)</t>
  </si>
  <si>
    <t>Debelina pločevine</t>
  </si>
  <si>
    <t>Seznam izrezov za</t>
  </si>
  <si>
    <t>Seznam št.:</t>
  </si>
  <si>
    <t>Skupaj [m2]</t>
  </si>
  <si>
    <t>Številka naročila Trimo:</t>
  </si>
  <si>
    <t>Trimoterm tehnična speficikacija</t>
  </si>
  <si>
    <t>Revizija:</t>
  </si>
  <si>
    <t>Za kopiranje podatkov (znotraj istega lista ali med listi) je pomembno uporabiti "Kopiraj" in "Prilepi &gt; vrednosti",</t>
  </si>
  <si>
    <t>Različica</t>
  </si>
  <si>
    <t>Kaj je novega</t>
  </si>
  <si>
    <t>Vnesi vrednost</t>
  </si>
  <si>
    <t>Vrednost OK</t>
  </si>
  <si>
    <t>Kako vnesti in kopirati podatke?</t>
  </si>
  <si>
    <t>Kako kopirati podatke?</t>
  </si>
  <si>
    <t>Kot
[°]</t>
  </si>
  <si>
    <t>Kot
a [°]</t>
  </si>
  <si>
    <t>Kot
c [°]</t>
  </si>
  <si>
    <t>Fasadski sistem Trimoterm FTV Invisio</t>
  </si>
  <si>
    <t>Stenski / fasadni panel FTV HL</t>
  </si>
  <si>
    <t>Dodatki za montažo FTV HL:</t>
  </si>
  <si>
    <t>FTV HL podložka L = 300 mm</t>
  </si>
  <si>
    <t>kos</t>
  </si>
  <si>
    <t>FTV HL tesnilo PE 38,5 × 11,8 × 40</t>
  </si>
  <si>
    <t>*samo za horizontalno montažo</t>
  </si>
  <si>
    <t>FTV HL L‑kot (prečni)</t>
  </si>
  <si>
    <t>Trimoterm FTV HL (Invisio) ostro‑robni L‑koten element (prečni) – seznam rezov</t>
  </si>
  <si>
    <t>Preverjanje dimenzij za Trimoterm FTV HL (Invisio) ostro‑robni L‑koten element (prečni)</t>
  </si>
  <si>
    <t>FTV HL U‑kot (prečni)</t>
  </si>
  <si>
    <t>Preverjanje dimenzij za Trimoterm FTV HL (Invisio) ostro‑robni U‑koten element (prečni)</t>
  </si>
  <si>
    <t>FTV HL L‑kot (vzdolžni)_rezani robovi</t>
  </si>
  <si>
    <t>Preverjanje dimenzij za Trimoterm FTV HL (Invisio) L‑kot (vzdolžni)_rez</t>
  </si>
  <si>
    <t>FTV HL L‑kot (vzdolžni)_utor/pero robovi</t>
  </si>
  <si>
    <t>Preverjanje dimenzij za Trimoterm FTV HL (Invisio) L‑kot (vzdolžni)_poln</t>
  </si>
  <si>
    <t>FTV HL zaobljeni L‑kot (vzdolžni)</t>
  </si>
  <si>
    <t>Preverjanje dimenzij za Trimoterm FTV HL (Invisio) zaobljeni L‑kot (vzdolžni)</t>
  </si>
  <si>
    <t>FTV HL zaobljeni U‑kot (vzdolžni)</t>
  </si>
  <si>
    <t>Preverjanje dimenzij za Trimoterm FTV HL (Invisio) zaobljeni U‑kot (vzdolžni)</t>
  </si>
  <si>
    <t>FTV HL ostro‑robni L‑kot (prečni)</t>
  </si>
  <si>
    <t>FTV HL ostro‑robni U‑kot (prečni)</t>
  </si>
  <si>
    <t>FTV HL L‑kot (vzdolžni)_rez</t>
  </si>
  <si>
    <t>FTV HL L‑kot (vzdolžni)_poln</t>
  </si>
  <si>
    <t>ID dokumenta: TID10DT111SI</t>
  </si>
  <si>
    <t>Dimenzija
L = A + B + C [mm]</t>
  </si>
  <si>
    <t>Trimoterm Perform C FTV-60/1000 MS</t>
  </si>
  <si>
    <t xml:space="preserve">Trimoterm </t>
  </si>
  <si>
    <t xml:space="preserve">Perform C </t>
  </si>
  <si>
    <t>FTV</t>
  </si>
  <si>
    <t>|</t>
  </si>
  <si>
    <t>(T)</t>
  </si>
  <si>
    <t>(M)</t>
  </si>
  <si>
    <t>A</t>
  </si>
  <si>
    <t>B</t>
  </si>
  <si>
    <t>X</t>
  </si>
  <si>
    <t>Vrste profilov</t>
  </si>
  <si>
    <t>FASADNE PLOŠČE (FTV)</t>
  </si>
  <si>
    <t>Gladek profil (G)</t>
  </si>
  <si>
    <t>S - profil (S)</t>
  </si>
  <si>
    <t>V - profil (V, V2)</t>
  </si>
  <si>
    <t>Mikroliniran profil (M)</t>
  </si>
  <si>
    <t>Mikroliniran profil (M, M3, M8)</t>
  </si>
  <si>
    <t>Mikroliniran profil (M2)</t>
  </si>
  <si>
    <t>S - profil (perforiran)</t>
  </si>
  <si>
    <t>Mikroliniran profil (M8)</t>
  </si>
  <si>
    <t>V - profil (V)</t>
  </si>
  <si>
    <t>V - profil (V2)</t>
  </si>
  <si>
    <t>Trapezni profil</t>
  </si>
  <si>
    <t>PRIMER OZNAČEVANJA PANELA:</t>
  </si>
  <si>
    <t>Družina panelov</t>
  </si>
  <si>
    <t>Tip mineralne volne</t>
  </si>
  <si>
    <t>Debelina</t>
  </si>
  <si>
    <t>A stran</t>
  </si>
  <si>
    <t>B stran</t>
  </si>
  <si>
    <t>(Zunanja stran)</t>
  </si>
  <si>
    <t>(Notranja stran)</t>
  </si>
  <si>
    <t>vrsta profila</t>
  </si>
  <si>
    <t>Primer označevanja pločevin:</t>
  </si>
  <si>
    <t>zunanja pločevina: 0,55 mm SP 25 μm ANTRACIT</t>
  </si>
  <si>
    <t>- A stran (zunanja stran): debelina (0,55 mm), tip premaza (SP 25 μm), barva (ANTRACIT)</t>
  </si>
  <si>
    <t>notranja pločevina: 0,50 mm SP 25 μm GREY WHITE</t>
  </si>
  <si>
    <t>- B stran (notranja stran): debelina (0,50 mm) tip premaza (SP 25 μm) barva (GREY WHITE)</t>
  </si>
  <si>
    <t>Pravilo za označevanje strani prikazanih vogalnikov je tloris štirih vogalov stavbe z oznakami strani.</t>
  </si>
  <si>
    <t>Uporabnost profila jeklenih plošč:</t>
  </si>
  <si>
    <t>Nestandardne širine panelov so na voljo po posebnem naročilu.</t>
  </si>
  <si>
    <t>OSTRI VOGALI</t>
  </si>
  <si>
    <t>VZDOLŽNI</t>
  </si>
  <si>
    <t>PREČNI</t>
  </si>
  <si>
    <t>ZAOBLJEN</t>
  </si>
  <si>
    <t>1.4</t>
  </si>
  <si>
    <t>Document translated to DE and SI</t>
  </si>
  <si>
    <t>+ izvedljivo | - ni izvedljivo</t>
  </si>
  <si>
    <t>Sistem skritih pritrditev Trimoterm FTV HL omogoča čist videz fasade brez vidnih pritrdil. Trimoterm paneli s skritim spojem so namenjeni predvsem za vertikalno montažo, vendar se lahko pod določenimi pogoji uporabljajo tudi za horizontalno montažo.</t>
  </si>
  <si>
    <t>Release</t>
  </si>
  <si>
    <t>Added sheet: "FTV HL L corner (longi)_Full"</t>
  </si>
  <si>
    <t>List of Steel sheet thickness was made (to avoid issues with comma and dot)
Geometrical limits was correctet to align with Trimoterm FTV Book</t>
  </si>
  <si>
    <t>Priority column was added.</t>
  </si>
  <si>
    <t>Glavni in edini namen tega dokumenta je zunanjim oblikovalcem zagotoviti tabelo rezalnih seznamov z integriranimi omejitvami. Trimo Group ima polne avtorske pravice na informacije in podrobnosti, podane v tem dokumentu. Strokovno je bilo poskrbljeno, da so informacije/podatki točni, pravilni, popolni in nezavajajoči, vendar Trimo, vključno s svojimi hčerinskimi družbami, ne prevzema odgovornosti za napake ali informacije, ki se izkažejo za zavajajoče. Informacije/podrobnosti v tem dokumentu so namenjene le splošnim namenom. Uporaba je vaša lastna pobuda in odgovornost za skladnost z lokalnimi zakoni. Trimo v nobenem primeru ne bo odgovoren za kakršnokoli škodo ali izgubo, vključno z neomejeno posredno ali posledično izgubo ali škodo, ali za kakršnokoli izgubo ali škodo, ki izhaja iz izgube dobička, ki izhaja iz uporabe tega dokumenta. Vsaka sprememba enačb tega dokumenta ali besedila ustanove je strogo prepovedana. Vse informacije, ki jih izdaja skupina Trimo, so predmet stalnega razvoja, informacije/podrobnosti v tem dokumentu pa so aktualne na dan izdaje. Uporabnik je odgovoren, da pridobi najnovejše informacije od Trimo, kadar se podatki ali podrobnosti uporabljajo za določen projekt. Zadnja različica dokumenta je na voljo na www.trimo-group.com. Najnovejša različica objavljenega dokumenta v angleškem jeziku prevladuje pred drugimi prevedenimi jezikovnimi dokumenti.</t>
  </si>
  <si>
    <t>Dolžine panelov so do 14 m.</t>
  </si>
  <si>
    <t>Standardna širina panela je 1000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</si>
</sst>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7"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20"/>
      <color theme="1"/>
      <name val="Aptos"/>
      <family val="2"/>
    </font>
    <font>
      <i/>
      <sz val="9"/>
      <color theme="1" tint="0.499984740745262"/>
      <name val="Arial"/>
      <family val="2"/>
      <charset val="238"/>
      <scheme val="minor"/>
    </font>
    <font>
      <b/>
      <sz val="12"/>
      <color theme="1"/>
      <name val="Aptos"/>
      <family val="2"/>
    </font>
    <font>
      <i/>
      <sz val="11"/>
      <color theme="1" tint="0.499984740745262"/>
      <name val="Arial"/>
      <family val="2"/>
      <charset val="238"/>
      <scheme val="minor"/>
    </font>
    <font>
      <sz val="11"/>
      <color theme="1"/>
      <name val="Aptos"/>
      <family val="2"/>
    </font>
    <font>
      <sz val="9"/>
      <color theme="1" tint="0.499984740745262"/>
      <name val="Arial"/>
      <family val="2"/>
      <charset val="238"/>
      <scheme val="minor"/>
    </font>
    <font>
      <sz val="8"/>
      <color theme="1" tint="0.499984740745262"/>
      <name val="Arial"/>
      <family val="2"/>
      <charset val="238"/>
      <scheme val="minor"/>
    </font>
    <font>
      <sz val="11"/>
      <color theme="1"/>
      <name val="Aptos Light"/>
      <family val="2"/>
    </font>
    <font>
      <b/>
      <sz val="12"/>
      <color theme="1" tint="4.9989318521683403E-2"/>
      <name val="Aptos"/>
      <family val="2"/>
    </font>
    <font>
      <i/>
      <sz val="11"/>
      <color theme="1"/>
      <name val="Arial"/>
      <family val="2"/>
      <charset val="238"/>
      <scheme val="minor"/>
    </font>
    <font>
      <b/>
      <sz val="9"/>
      <color theme="1" tint="0.249977111117893"/>
      <name val="Arial"/>
      <family val="2"/>
      <charset val="238"/>
      <scheme val="minor"/>
    </font>
    <font>
      <sz val="11"/>
      <color theme="1" tint="0.249977111117893"/>
      <name val="Arial"/>
      <family val="2"/>
      <charset val="238"/>
      <scheme val="minor"/>
    </font>
    <font>
      <sz val="10"/>
      <color theme="1" tint="0.249977111117893"/>
      <name val="Arial"/>
      <family val="2"/>
      <charset val="238"/>
      <scheme val="minor"/>
    </font>
    <font>
      <b/>
      <sz val="10"/>
      <color theme="1" tint="0.249977111117893"/>
      <name val="Arial"/>
      <family val="2"/>
      <charset val="238"/>
      <scheme val="minor"/>
    </font>
    <font>
      <sz val="9"/>
      <color theme="1" tint="0.249977111117893"/>
      <name val="Arial"/>
      <family val="2"/>
      <charset val="238"/>
      <scheme val="minor"/>
    </font>
    <font>
      <b/>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D1D2D4"/>
        <bgColor indexed="64"/>
      </patternFill>
    </fill>
    <fill>
      <patternFill patternType="solid">
        <fgColor rgb="FFE6E7E9"/>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5">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cellStyleXfs>
  <cellXfs count="138">
    <xf numFmtId="0" fontId="0" fillId="0" borderId="0" xfId="0"/>
    <xf numFmtId="0" fontId="2" fillId="0" borderId="0" xfId="0" applyFont="1"/>
    <xf numFmtId="0" fontId="7"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2" fillId="0" borderId="1" xfId="0" applyFont="1" applyBorder="1" applyProtection="1">
      <protection locked="0"/>
    </xf>
    <xf numFmtId="0" fontId="19" fillId="0" borderId="0" xfId="0" applyFont="1"/>
    <xf numFmtId="49" fontId="20" fillId="0" borderId="0" xfId="0" applyNumberFormat="1" applyFont="1" applyAlignment="1">
      <alignment horizontal="right" vertical="top"/>
    </xf>
    <xf numFmtId="0" fontId="21" fillId="0" borderId="0" xfId="0" applyFont="1"/>
    <xf numFmtId="0" fontId="22" fillId="0" borderId="0" xfId="0" applyFont="1"/>
    <xf numFmtId="0" fontId="23" fillId="0" borderId="0" xfId="0" applyFont="1"/>
    <xf numFmtId="0" fontId="23" fillId="0" borderId="0" xfId="0" applyFont="1" applyAlignment="1">
      <alignment horizontal="center"/>
    </xf>
    <xf numFmtId="14" fontId="23" fillId="0" borderId="0" xfId="0" applyNumberFormat="1" applyFont="1" applyAlignment="1">
      <alignment horizontal="center"/>
    </xf>
    <xf numFmtId="0" fontId="23" fillId="0" borderId="0" xfId="0" quotePrefix="1" applyFont="1"/>
    <xf numFmtId="0" fontId="20" fillId="0" borderId="0" xfId="0" applyFont="1" applyAlignment="1">
      <alignment horizontal="left" vertical="top"/>
    </xf>
    <xf numFmtId="0" fontId="24" fillId="0" borderId="0" xfId="0" applyFont="1"/>
    <xf numFmtId="0" fontId="25" fillId="0" borderId="0" xfId="0" applyFont="1" applyAlignment="1">
      <alignment vertical="top"/>
    </xf>
    <xf numFmtId="0" fontId="26" fillId="4" borderId="3" xfId="0" applyFont="1" applyFill="1" applyBorder="1" applyProtection="1">
      <protection hidden="1"/>
    </xf>
    <xf numFmtId="0" fontId="26" fillId="4" borderId="4" xfId="0" applyFont="1" applyFill="1" applyBorder="1" applyProtection="1">
      <protection hidden="1"/>
    </xf>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22" fillId="6" borderId="1" xfId="0" applyFont="1" applyFill="1" applyBorder="1" applyAlignment="1" applyProtection="1">
      <alignment wrapText="1"/>
      <protection hidden="1"/>
    </xf>
    <xf numFmtId="0" fontId="0" fillId="0" borderId="0" xfId="0" applyProtection="1">
      <protection hidden="1"/>
    </xf>
    <xf numFmtId="0" fontId="2" fillId="0" borderId="0" xfId="0" applyFont="1" applyProtection="1">
      <protection hidden="1"/>
    </xf>
    <xf numFmtId="0" fontId="27" fillId="0" borderId="0" xfId="0" applyFont="1" applyProtection="1">
      <protection hidden="1"/>
    </xf>
    <xf numFmtId="0" fontId="7" fillId="0" borderId="0" xfId="0" applyFont="1" applyProtection="1">
      <protection hidden="1"/>
    </xf>
    <xf numFmtId="0" fontId="19" fillId="0" borderId="0" xfId="0" applyFont="1" applyProtection="1">
      <protection hidden="1"/>
    </xf>
    <xf numFmtId="49" fontId="20" fillId="0" borderId="0" xfId="0" applyNumberFormat="1" applyFont="1" applyAlignment="1" applyProtection="1">
      <alignment horizontal="right" vertical="top"/>
      <protection hidden="1"/>
    </xf>
    <xf numFmtId="0" fontId="20" fillId="0" borderId="0" xfId="0" applyFont="1" applyAlignment="1" applyProtection="1">
      <alignment horizontal="left" vertical="top"/>
      <protection hidden="1"/>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13" xfId="0" applyFill="1" applyBorder="1" applyAlignment="1" applyProtection="1">
      <alignment horizontal="right"/>
      <protection locked="0"/>
    </xf>
    <xf numFmtId="0" fontId="0" fillId="0" borderId="0" xfId="0" applyProtection="1">
      <protection locked="0"/>
    </xf>
    <xf numFmtId="0" fontId="2" fillId="0" borderId="0" xfId="0" applyFont="1" applyProtection="1">
      <protection locked="0"/>
    </xf>
    <xf numFmtId="0" fontId="7" fillId="0" borderId="0" xfId="0" applyFont="1" applyProtection="1">
      <protection locked="0"/>
    </xf>
    <xf numFmtId="0" fontId="0" fillId="0" borderId="1" xfId="0" applyBorder="1" applyProtection="1">
      <protection locked="0"/>
    </xf>
    <xf numFmtId="0" fontId="26" fillId="4" borderId="3" xfId="0" applyFont="1" applyFill="1" applyBorder="1" applyProtection="1">
      <protection locked="0"/>
    </xf>
    <xf numFmtId="0" fontId="14"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0" fontId="18" fillId="0" borderId="0" xfId="0" applyFon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2" fillId="0" borderId="0" xfId="0" applyFont="1" applyProtection="1">
      <protection locked="0"/>
    </xf>
    <xf numFmtId="0" fontId="11" fillId="0" borderId="0" xfId="0" applyFont="1" applyAlignment="1" applyProtection="1">
      <alignment horizontal="center"/>
      <protection locked="0"/>
    </xf>
    <xf numFmtId="0" fontId="0" fillId="0" borderId="1" xfId="0" applyBorder="1" applyProtection="1">
      <protection hidden="1"/>
    </xf>
    <xf numFmtId="0" fontId="0" fillId="4" borderId="4" xfId="0" applyFill="1" applyBorder="1" applyProtection="1">
      <protection hidden="1"/>
    </xf>
    <xf numFmtId="0" fontId="2" fillId="3" borderId="6" xfId="0" applyFont="1" applyFill="1" applyBorder="1" applyAlignment="1" applyProtection="1">
      <alignment vertical="center" wrapText="1"/>
      <protection hidden="1"/>
    </xf>
    <xf numFmtId="0" fontId="2" fillId="3" borderId="2" xfId="0" applyFont="1" applyFill="1" applyBorder="1" applyAlignment="1" applyProtection="1">
      <alignment vertical="center" wrapText="1"/>
      <protection hidden="1"/>
    </xf>
    <xf numFmtId="0" fontId="2" fillId="3" borderId="7" xfId="0" applyFont="1" applyFill="1" applyBorder="1" applyAlignment="1" applyProtection="1">
      <alignment vertical="center" wrapText="1"/>
      <protection hidden="1"/>
    </xf>
    <xf numFmtId="0" fontId="0" fillId="7" borderId="1" xfId="0" applyFill="1" applyBorder="1" applyProtection="1">
      <protection locked="0"/>
    </xf>
    <xf numFmtId="0" fontId="24" fillId="0" borderId="0" xfId="0" applyFont="1" applyProtection="1">
      <protection locked="0"/>
    </xf>
    <xf numFmtId="0" fontId="20" fillId="6" borderId="0" xfId="0" quotePrefix="1" applyFont="1" applyFill="1" applyAlignment="1" applyProtection="1">
      <alignment horizontal="right"/>
      <protection hidden="1"/>
    </xf>
    <xf numFmtId="0" fontId="28" fillId="6" borderId="0" xfId="0" applyFont="1" applyFill="1" applyProtection="1">
      <protection hidden="1"/>
    </xf>
    <xf numFmtId="0" fontId="0" fillId="6" borderId="0" xfId="0" applyFill="1" applyAlignment="1" applyProtection="1">
      <alignment horizontal="center"/>
      <protection hidden="1"/>
    </xf>
    <xf numFmtId="0" fontId="0" fillId="6" borderId="0" xfId="0" applyFill="1" applyProtection="1">
      <protection hidden="1"/>
    </xf>
    <xf numFmtId="0" fontId="3" fillId="6" borderId="0" xfId="0" applyFont="1" applyFill="1" applyProtection="1">
      <protection hidden="1"/>
    </xf>
    <xf numFmtId="16" fontId="23" fillId="0" borderId="0" xfId="0" quotePrefix="1" applyNumberFormat="1" applyFont="1"/>
    <xf numFmtId="0" fontId="29" fillId="8" borderId="14" xfId="0" applyFont="1" applyFill="1" applyBorder="1" applyAlignment="1">
      <alignment horizontal="left" vertical="center"/>
    </xf>
    <xf numFmtId="0" fontId="24" fillId="9" borderId="14" xfId="0" applyFont="1" applyFill="1" applyBorder="1" applyAlignment="1">
      <alignment vertical="center"/>
    </xf>
    <xf numFmtId="0" fontId="23" fillId="0" borderId="0" xfId="0" quotePrefix="1" applyFont="1" applyAlignment="1">
      <alignment vertical="top"/>
    </xf>
    <xf numFmtId="14" fontId="23" fillId="0" borderId="0" xfId="0" applyNumberFormat="1" applyFont="1" applyAlignment="1">
      <alignment horizontal="center" vertical="top"/>
    </xf>
    <xf numFmtId="0" fontId="23" fillId="0" borderId="0" xfId="0" applyFont="1" applyAlignment="1">
      <alignment vertical="top" wrapText="1"/>
    </xf>
    <xf numFmtId="0" fontId="0" fillId="0" borderId="13" xfId="0" applyBorder="1" applyProtection="1">
      <protection locked="0"/>
    </xf>
    <xf numFmtId="0" fontId="22" fillId="6" borderId="1" xfId="0" applyFont="1" applyFill="1" applyBorder="1" applyAlignment="1" applyProtection="1">
      <alignment horizontal="center" wrapText="1"/>
      <protection hidden="1"/>
    </xf>
    <xf numFmtId="0" fontId="0" fillId="7" borderId="2" xfId="0" applyFill="1" applyBorder="1" applyAlignment="1" applyProtection="1">
      <alignment horizontal="center"/>
      <protection locked="0"/>
    </xf>
    <xf numFmtId="0" fontId="2" fillId="3" borderId="15" xfId="0" applyFont="1" applyFill="1" applyBorder="1" applyAlignment="1" applyProtection="1">
      <alignment vertical="center" wrapText="1"/>
      <protection hidden="1"/>
    </xf>
    <xf numFmtId="0" fontId="0" fillId="10" borderId="2" xfId="0" applyFill="1" applyBorder="1" applyAlignment="1" applyProtection="1">
      <alignment horizontal="center"/>
      <protection locked="0"/>
    </xf>
    <xf numFmtId="0" fontId="30" fillId="0" borderId="0" xfId="0" applyFont="1" applyProtection="1">
      <protection locked="0"/>
    </xf>
    <xf numFmtId="0" fontId="31" fillId="0" borderId="0" xfId="0" applyFont="1" applyProtection="1">
      <protection locked="0"/>
    </xf>
    <xf numFmtId="0" fontId="31" fillId="0" borderId="0" xfId="0" quotePrefix="1" applyFont="1" applyProtection="1">
      <protection locked="0"/>
    </xf>
    <xf numFmtId="0" fontId="32" fillId="0" borderId="0" xfId="0" applyFont="1" applyAlignment="1" applyProtection="1">
      <alignment horizontal="center"/>
      <protection locked="0"/>
    </xf>
    <xf numFmtId="0" fontId="30" fillId="0" borderId="0" xfId="0" applyFont="1" applyAlignment="1" applyProtection="1">
      <alignment horizontal="center"/>
      <protection locked="0"/>
    </xf>
    <xf numFmtId="0" fontId="31" fillId="0" borderId="0" xfId="0" applyFont="1" applyAlignment="1" applyProtection="1">
      <alignment horizontal="center" vertical="top"/>
      <protection locked="0"/>
    </xf>
    <xf numFmtId="0" fontId="31" fillId="0" borderId="0" xfId="0" applyFont="1" applyAlignment="1" applyProtection="1">
      <alignment horizontal="center" vertical="top" wrapText="1"/>
      <protection locked="0"/>
    </xf>
    <xf numFmtId="0" fontId="31" fillId="0" borderId="0" xfId="0" applyFont="1" applyAlignment="1" applyProtection="1">
      <alignment vertical="top" wrapText="1"/>
      <protection locked="0"/>
    </xf>
    <xf numFmtId="0" fontId="31" fillId="0" borderId="0" xfId="0" applyFont="1"/>
    <xf numFmtId="0" fontId="34" fillId="0" borderId="0" xfId="0" applyFont="1"/>
    <xf numFmtId="0" fontId="32" fillId="11" borderId="16" xfId="0" applyFont="1" applyFill="1" applyBorder="1"/>
    <xf numFmtId="0" fontId="34" fillId="11" borderId="16" xfId="0" applyFont="1" applyFill="1" applyBorder="1"/>
    <xf numFmtId="0" fontId="30" fillId="0" borderId="17" xfId="0" applyFont="1" applyBorder="1" applyAlignment="1">
      <alignment horizontal="center"/>
    </xf>
    <xf numFmtId="0" fontId="31" fillId="11" borderId="18" xfId="0" applyFont="1" applyFill="1" applyBorder="1"/>
    <xf numFmtId="0" fontId="30" fillId="11" borderId="18" xfId="0" applyFont="1" applyFill="1" applyBorder="1"/>
    <xf numFmtId="0" fontId="35" fillId="0" borderId="17" xfId="0" applyFont="1" applyBorder="1" applyAlignment="1">
      <alignment horizontal="center"/>
    </xf>
    <xf numFmtId="0" fontId="0" fillId="11" borderId="18" xfId="0" applyFill="1" applyBorder="1"/>
    <xf numFmtId="0" fontId="35" fillId="0" borderId="17" xfId="0" applyFont="1" applyBorder="1"/>
    <xf numFmtId="0" fontId="0" fillId="11" borderId="19" xfId="0" applyFill="1" applyBorder="1"/>
    <xf numFmtId="0" fontId="29" fillId="8" borderId="0" xfId="0" applyFont="1" applyFill="1" applyAlignment="1">
      <alignment horizontal="center" vertical="center"/>
    </xf>
    <xf numFmtId="0" fontId="24" fillId="9" borderId="0" xfId="0" applyFont="1" applyFill="1" applyAlignment="1">
      <alignment vertical="center"/>
    </xf>
    <xf numFmtId="0" fontId="36" fillId="9" borderId="0" xfId="0" applyFont="1" applyFill="1" applyAlignment="1">
      <alignment vertical="center"/>
    </xf>
    <xf numFmtId="0" fontId="14" fillId="0" borderId="0" xfId="0" applyFont="1" applyAlignment="1">
      <alignment vertical="top" wrapText="1"/>
    </xf>
    <xf numFmtId="0" fontId="14" fillId="0" borderId="0" xfId="0" applyFont="1" applyAlignment="1" applyProtection="1">
      <alignment horizontal="left" vertical="top" wrapText="1"/>
      <protection locked="0"/>
    </xf>
    <xf numFmtId="0" fontId="22" fillId="6" borderId="3" xfId="0" applyFont="1" applyFill="1" applyBorder="1" applyProtection="1">
      <protection hidden="1"/>
    </xf>
    <xf numFmtId="0" fontId="22" fillId="6" borderId="5" xfId="0" applyFont="1" applyFill="1" applyBorder="1" applyProtection="1">
      <protection hidden="1"/>
    </xf>
    <xf numFmtId="0" fontId="22" fillId="6" borderId="4" xfId="0" applyFont="1" applyFill="1" applyBorder="1" applyProtection="1">
      <protection hidden="1"/>
    </xf>
    <xf numFmtId="0" fontId="22" fillId="6" borderId="1" xfId="0" applyFont="1" applyFill="1" applyBorder="1" applyProtection="1">
      <protection hidden="1"/>
    </xf>
    <xf numFmtId="0" fontId="33" fillId="0" borderId="0" xfId="0" applyFont="1" applyAlignment="1" applyProtection="1">
      <alignment horizontal="left" vertical="top" wrapText="1"/>
      <protection locked="0"/>
    </xf>
    <xf numFmtId="0" fontId="31" fillId="0" borderId="0" xfId="0" applyFont="1" applyAlignment="1" applyProtection="1">
      <alignment horizontal="left" vertical="top" wrapText="1"/>
      <protection locked="0"/>
    </xf>
    <xf numFmtId="0" fontId="31" fillId="0" borderId="0" xfId="0" applyFont="1" applyAlignment="1" applyProtection="1">
      <alignment horizontal="center" vertical="top" wrapText="1"/>
      <protection locked="0"/>
    </xf>
  </cellXfs>
  <cellStyles count="5">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s>
  <dxfs count="575">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bgColor theme="7" tint="0.79998168889431442"/>
        </patternFill>
      </fill>
    </dxf>
    <dxf>
      <fill>
        <patternFill>
          <bgColor rgb="FFFFC7CE"/>
        </patternFill>
      </fill>
    </dxf>
    <dxf>
      <fill>
        <patternFill>
          <bgColor rgb="FFFFC7CE"/>
        </patternFill>
      </fill>
    </dxf>
    <dxf>
      <fill>
        <patternFill patternType="solid">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rgb="FF000000"/>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FFC7CE"/>
      <color rgb="FF0563C1"/>
      <color rgb="FFFFCCCC"/>
      <color rgb="FF99CCFF"/>
      <color rgb="FFCCFFFF"/>
      <color rgb="FFCCECFF"/>
      <color rgb="FF0000FF"/>
      <color rgb="FF990000"/>
      <color rgb="FF9C000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vogalnik (prečni)'!$C$65</c:f>
              <c:numCache>
                <c:formatCode>General</c:formatCode>
                <c:ptCount val="1"/>
                <c:pt idx="0">
                  <c:v>1000</c:v>
                </c:pt>
              </c:numCache>
            </c:numRef>
          </c:xVal>
          <c:yVal>
            <c:numRef>
              <c:f>'FTV HL L vogalnik (prečni)'!$D$65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vogalnik (prečni)'!$C$69:$C$74</c:f>
              <c:numCache>
                <c:formatCode>General</c:formatCode>
                <c:ptCount val="6"/>
                <c:pt idx="0">
                  <c:v>300</c:v>
                </c:pt>
                <c:pt idx="1">
                  <c:v>300</c:v>
                </c:pt>
                <c:pt idx="2">
                  <c:v>1000</c:v>
                </c:pt>
                <c:pt idx="3">
                  <c:v>2000</c:v>
                </c:pt>
                <c:pt idx="4">
                  <c:v>2000</c:v>
                </c:pt>
                <c:pt idx="5">
                  <c:v>300</c:v>
                </c:pt>
              </c:numCache>
            </c:numRef>
          </c:xVal>
          <c:yVal>
            <c:numRef>
              <c:f>'FTV HL L vogalnik (prečni)'!$D$69:$D$74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U vogalnik (prečni)'!$C$64:$E$64</c:f>
              <c:strCache>
                <c:ptCount val="3"/>
                <c:pt idx="0">
                  <c:v>A [mm]</c:v>
                </c:pt>
                <c:pt idx="1">
                  <c:v>B [mm]</c:v>
                </c:pt>
                <c:pt idx="2">
                  <c:v>C [mm]</c:v>
                </c:pt>
              </c:strCache>
            </c:strRef>
          </c:cat>
          <c:val>
            <c:numRef>
              <c:f>'FTV HL U vogalnik (prečni)'!$C$66:$E$66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U vogalnik (prečni)'!$C$64:$E$64</c:f>
              <c:strCache>
                <c:ptCount val="3"/>
                <c:pt idx="0">
                  <c:v>A [mm]</c:v>
                </c:pt>
                <c:pt idx="1">
                  <c:v>B [mm]</c:v>
                </c:pt>
                <c:pt idx="2">
                  <c:v>C [mm]</c:v>
                </c:pt>
              </c:strCache>
            </c:strRef>
          </c:cat>
          <c:val>
            <c:numRef>
              <c:f>'FTV HL U vogalnik (prečni)'!$C$65:$E$65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U vogalnik (prečni)'!$C$64:$E$64</c:f>
              <c:strCache>
                <c:ptCount val="3"/>
                <c:pt idx="0">
                  <c:v>A [mm]</c:v>
                </c:pt>
                <c:pt idx="1">
                  <c:v>B [mm]</c:v>
                </c:pt>
                <c:pt idx="2">
                  <c:v>C [mm]</c:v>
                </c:pt>
              </c:strCache>
            </c:strRef>
          </c:cat>
          <c:val>
            <c:numRef>
              <c:f>'FTV HL U vogalnik (prečni)'!$C$67:$E$67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vogalnik (vzd.)_Rezan'!$C$65</c:f>
              <c:numCache>
                <c:formatCode>General</c:formatCode>
                <c:ptCount val="1"/>
                <c:pt idx="0">
                  <c:v>400</c:v>
                </c:pt>
              </c:numCache>
            </c:numRef>
          </c:xVal>
          <c:yVal>
            <c:numRef>
              <c:f>'FTV HL L vogalnik (vzd.)_Rezan'!$D$65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vogalnik (vzd.)_Rezan'!$C$69:$C$72</c:f>
              <c:numCache>
                <c:formatCode>General</c:formatCode>
                <c:ptCount val="4"/>
                <c:pt idx="0">
                  <c:v>300</c:v>
                </c:pt>
                <c:pt idx="1">
                  <c:v>300</c:v>
                </c:pt>
                <c:pt idx="2">
                  <c:v>640</c:v>
                </c:pt>
                <c:pt idx="3">
                  <c:v>300</c:v>
                </c:pt>
              </c:numCache>
            </c:numRef>
          </c:xVal>
          <c:yVal>
            <c:numRef>
              <c:f>'FTV HL L vogalnik (vzd.)_Rezan'!$D$69:$D$72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CDE-44AC-A323-F286340B0140}"/>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CDE-44AC-A323-F286340B0140}"/>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vogal (vzd.)_pero-utor'!$C$65</c:f>
              <c:numCache>
                <c:formatCode>General</c:formatCode>
                <c:ptCount val="1"/>
                <c:pt idx="0">
                  <c:v>400</c:v>
                </c:pt>
              </c:numCache>
            </c:numRef>
          </c:xVal>
          <c:yVal>
            <c:numRef>
              <c:f>'FTV HL L vogal (vzd.)_pero-utor'!$D$65</c:f>
              <c:numCache>
                <c:formatCode>General</c:formatCode>
                <c:ptCount val="1"/>
                <c:pt idx="0">
                  <c:v>600</c:v>
                </c:pt>
              </c:numCache>
            </c:numRef>
          </c:yVal>
          <c:smooth val="0"/>
          <c:extLst>
            <c:ext xmlns:c16="http://schemas.microsoft.com/office/drawing/2014/chart" uri="{C3380CC4-5D6E-409C-BE32-E72D297353CC}">
              <c16:uniqueId val="{00000002-5CDE-44AC-A323-F286340B0140}"/>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vogal (vzd.)_pero-utor'!$C$69:$C$72</c:f>
              <c:numCache>
                <c:formatCode>General</c:formatCode>
                <c:ptCount val="4"/>
                <c:pt idx="1">
                  <c:v>300</c:v>
                </c:pt>
                <c:pt idx="2">
                  <c:v>700</c:v>
                </c:pt>
              </c:numCache>
            </c:numRef>
          </c:xVal>
          <c:yVal>
            <c:numRef>
              <c:f>'FTV HL L vogal (vzd.)_pero-utor'!$D$69:$D$72</c:f>
              <c:numCache>
                <c:formatCode>General</c:formatCode>
                <c:ptCount val="4"/>
                <c:pt idx="1">
                  <c:v>700</c:v>
                </c:pt>
                <c:pt idx="2">
                  <c:v>300</c:v>
                </c:pt>
              </c:numCache>
            </c:numRef>
          </c:yVal>
          <c:smooth val="0"/>
          <c:extLst>
            <c:ext xmlns:c16="http://schemas.microsoft.com/office/drawing/2014/chart" uri="{C3380CC4-5D6E-409C-BE32-E72D297353CC}">
              <c16:uniqueId val="{00000003-5CDE-44AC-A323-F286340B0140}"/>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vogal zaobljen (vzd.)'!$C$66</c:f>
              <c:numCache>
                <c:formatCode>General</c:formatCode>
                <c:ptCount val="1"/>
                <c:pt idx="0">
                  <c:v>400</c:v>
                </c:pt>
              </c:numCache>
            </c:numRef>
          </c:xVal>
          <c:yVal>
            <c:numRef>
              <c:f>'FTV HL L vogal zaobljen (vzd.)'!$D$66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vogal zaobljen (vzd.)'!$C$70:$C$73</c:f>
              <c:numCache>
                <c:formatCode>General</c:formatCode>
                <c:ptCount val="4"/>
                <c:pt idx="0">
                  <c:v>300</c:v>
                </c:pt>
                <c:pt idx="1">
                  <c:v>300</c:v>
                </c:pt>
                <c:pt idx="2">
                  <c:v>640</c:v>
                </c:pt>
                <c:pt idx="3">
                  <c:v>300</c:v>
                </c:pt>
              </c:numCache>
            </c:numRef>
          </c:xVal>
          <c:yVal>
            <c:numRef>
              <c:f>'FTV HL L vogal zaobljen (vzd.)'!$D$70:$D$73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U vogal zaobljen (vzd.)'!$C$64:$E$64</c:f>
              <c:strCache>
                <c:ptCount val="3"/>
                <c:pt idx="0">
                  <c:v>A [mm]</c:v>
                </c:pt>
                <c:pt idx="1">
                  <c:v>B [mm]</c:v>
                </c:pt>
                <c:pt idx="2">
                  <c:v>C [mm]</c:v>
                </c:pt>
              </c:strCache>
            </c:strRef>
          </c:cat>
          <c:val>
            <c:numRef>
              <c:f>'FTV HL U vogal zaobljen (vzd.)'!$C$66:$E$66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U vogal zaobljen (vzd.)'!$C$64:$E$64</c:f>
              <c:strCache>
                <c:ptCount val="3"/>
                <c:pt idx="0">
                  <c:v>A [mm]</c:v>
                </c:pt>
                <c:pt idx="1">
                  <c:v>B [mm]</c:v>
                </c:pt>
                <c:pt idx="2">
                  <c:v>C [mm]</c:v>
                </c:pt>
              </c:strCache>
            </c:strRef>
          </c:cat>
          <c:val>
            <c:numRef>
              <c:f>'FTV HL U vogal zaobljen (vzd.)'!$C$65:$E$65</c:f>
              <c:numCache>
                <c:formatCode>General</c:formatCode>
                <c:ptCount val="3"/>
                <c:pt idx="0">
                  <c:v>250</c:v>
                </c:pt>
                <c:pt idx="1">
                  <c:v>500</c:v>
                </c:pt>
                <c:pt idx="2">
                  <c:v>250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U vogal zaobljen (vzd.)'!$C$64:$E$64</c:f>
              <c:strCache>
                <c:ptCount val="3"/>
                <c:pt idx="0">
                  <c:v>A [mm]</c:v>
                </c:pt>
                <c:pt idx="1">
                  <c:v>B [mm]</c:v>
                </c:pt>
                <c:pt idx="2">
                  <c:v>C [mm]</c:v>
                </c:pt>
              </c:strCache>
            </c:strRef>
          </c:cat>
          <c:val>
            <c:numRef>
              <c:f>'FTV HL U vogal zaobljen (vzd.)'!$C$67:$E$67</c:f>
              <c:numCache>
                <c:formatCode>General</c:formatCode>
                <c:ptCount val="3"/>
                <c:pt idx="0">
                  <c:v>290</c:v>
                </c:pt>
                <c:pt idx="1">
                  <c:v>540</c:v>
                </c:pt>
                <c:pt idx="2">
                  <c:v>290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1.emf"/><Relationship Id="rId2" Type="http://schemas.openxmlformats.org/officeDocument/2006/relationships/image" Target="../media/image17.png"/><Relationship Id="rId1" Type="http://schemas.openxmlformats.org/officeDocument/2006/relationships/chart" Target="../charts/chart1.xml"/><Relationship Id="rId6" Type="http://schemas.openxmlformats.org/officeDocument/2006/relationships/image" Target="../media/image2.jpe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6.emf"/><Relationship Id="rId2" Type="http://schemas.openxmlformats.org/officeDocument/2006/relationships/image" Target="../media/image17.png"/><Relationship Id="rId1" Type="http://schemas.openxmlformats.org/officeDocument/2006/relationships/chart" Target="../charts/chart2.xml"/><Relationship Id="rId6" Type="http://schemas.openxmlformats.org/officeDocument/2006/relationships/image" Target="../media/image2.jpe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1.emf"/><Relationship Id="rId2" Type="http://schemas.openxmlformats.org/officeDocument/2006/relationships/image" Target="../media/image17.png"/><Relationship Id="rId1" Type="http://schemas.openxmlformats.org/officeDocument/2006/relationships/chart" Target="../charts/chart3.xml"/><Relationship Id="rId6" Type="http://schemas.openxmlformats.org/officeDocument/2006/relationships/image" Target="../media/image2.jpeg"/><Relationship Id="rId5" Type="http://schemas.openxmlformats.org/officeDocument/2006/relationships/image" Target="../media/image30.png"/><Relationship Id="rId4" Type="http://schemas.openxmlformats.org/officeDocument/2006/relationships/image" Target="../media/image2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4.emf"/><Relationship Id="rId2" Type="http://schemas.openxmlformats.org/officeDocument/2006/relationships/image" Target="../media/image17.png"/><Relationship Id="rId1" Type="http://schemas.openxmlformats.org/officeDocument/2006/relationships/chart" Target="../charts/chart4.xml"/><Relationship Id="rId6" Type="http://schemas.openxmlformats.org/officeDocument/2006/relationships/image" Target="../media/image2.jpeg"/><Relationship Id="rId5" Type="http://schemas.openxmlformats.org/officeDocument/2006/relationships/image" Target="../media/image33.png"/><Relationship Id="rId4" Type="http://schemas.openxmlformats.org/officeDocument/2006/relationships/image" Target="../media/image29.png"/></Relationships>
</file>

<file path=xl/drawings/_rels/drawing7.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6.png"/><Relationship Id="rId7" Type="http://schemas.openxmlformats.org/officeDocument/2006/relationships/image" Target="../media/image39.emf"/><Relationship Id="rId12" Type="http://schemas.openxmlformats.org/officeDocument/2006/relationships/image" Target="../media/image44.emf"/><Relationship Id="rId2" Type="http://schemas.openxmlformats.org/officeDocument/2006/relationships/image" Target="../media/image17.png"/><Relationship Id="rId1" Type="http://schemas.openxmlformats.org/officeDocument/2006/relationships/chart" Target="../charts/chart5.xml"/><Relationship Id="rId6" Type="http://schemas.openxmlformats.org/officeDocument/2006/relationships/image" Target="../media/image2.jpeg"/><Relationship Id="rId11" Type="http://schemas.openxmlformats.org/officeDocument/2006/relationships/image" Target="../media/image43.emf"/><Relationship Id="rId5" Type="http://schemas.openxmlformats.org/officeDocument/2006/relationships/image" Target="../media/image38.png"/><Relationship Id="rId10" Type="http://schemas.openxmlformats.org/officeDocument/2006/relationships/image" Target="../media/image42.emf"/><Relationship Id="rId4" Type="http://schemas.openxmlformats.org/officeDocument/2006/relationships/image" Target="../media/image37.png"/><Relationship Id="rId9" Type="http://schemas.openxmlformats.org/officeDocument/2006/relationships/image" Target="../media/image41.emf"/></Relationships>
</file>

<file path=xl/drawings/_rels/drawing8.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23.png"/><Relationship Id="rId7" Type="http://schemas.openxmlformats.org/officeDocument/2006/relationships/image" Target="../media/image52.emf"/><Relationship Id="rId12" Type="http://schemas.openxmlformats.org/officeDocument/2006/relationships/image" Target="../media/image44.emf"/><Relationship Id="rId2" Type="http://schemas.openxmlformats.org/officeDocument/2006/relationships/image" Target="../media/image17.png"/><Relationship Id="rId1" Type="http://schemas.openxmlformats.org/officeDocument/2006/relationships/chart" Target="../charts/chart6.xml"/><Relationship Id="rId6" Type="http://schemas.openxmlformats.org/officeDocument/2006/relationships/image" Target="../media/image2.jpeg"/><Relationship Id="rId11" Type="http://schemas.openxmlformats.org/officeDocument/2006/relationships/image" Target="../media/image43.emf"/><Relationship Id="rId5" Type="http://schemas.openxmlformats.org/officeDocument/2006/relationships/image" Target="../media/image51.png"/><Relationship Id="rId10" Type="http://schemas.openxmlformats.org/officeDocument/2006/relationships/image" Target="../media/image42.emf"/><Relationship Id="rId4" Type="http://schemas.openxmlformats.org/officeDocument/2006/relationships/image" Target="../media/image50.png"/><Relationship Id="rId9" Type="http://schemas.openxmlformats.org/officeDocument/2006/relationships/image" Target="../media/image4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7.emf"/><Relationship Id="rId2" Type="http://schemas.openxmlformats.org/officeDocument/2006/relationships/image" Target="../media/image46.emf"/><Relationship Id="rId1" Type="http://schemas.openxmlformats.org/officeDocument/2006/relationships/image" Target="../media/image45.emf"/><Relationship Id="rId5" Type="http://schemas.openxmlformats.org/officeDocument/2006/relationships/image" Target="../media/image49.emf"/><Relationship Id="rId4" Type="http://schemas.openxmlformats.org/officeDocument/2006/relationships/image" Target="../media/image48.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47.emf"/><Relationship Id="rId2" Type="http://schemas.openxmlformats.org/officeDocument/2006/relationships/image" Target="../media/image46.emf"/><Relationship Id="rId1" Type="http://schemas.openxmlformats.org/officeDocument/2006/relationships/image" Target="../media/image53.emf"/><Relationship Id="rId5" Type="http://schemas.openxmlformats.org/officeDocument/2006/relationships/image" Target="../media/image49.emf"/><Relationship Id="rId4" Type="http://schemas.openxmlformats.org/officeDocument/2006/relationships/image" Target="../media/image48.em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56</xdr:row>
      <xdr:rowOff>66677</xdr:rowOff>
    </xdr:from>
    <xdr:to>
      <xdr:col>10</xdr:col>
      <xdr:colOff>177304</xdr:colOff>
      <xdr:row>77</xdr:row>
      <xdr:rowOff>134267</xdr:rowOff>
    </xdr:to>
    <xdr:pic>
      <xdr:nvPicPr>
        <xdr:cNvPr id="3" name="Picture 2">
          <a:extLst>
            <a:ext uri="{FF2B5EF4-FFF2-40B4-BE49-F238E27FC236}">
              <a16:creationId xmlns:a16="http://schemas.microsoft.com/office/drawing/2014/main" id="{9A4EAC2F-9383-4BD6-B491-4617F8C36A32}"/>
            </a:ext>
          </a:extLst>
        </xdr:cNvPr>
        <xdr:cNvPicPr>
          <a:picLocks noChangeAspect="1"/>
        </xdr:cNvPicPr>
      </xdr:nvPicPr>
      <xdr:blipFill>
        <a:blip xmlns:r="http://schemas.openxmlformats.org/officeDocument/2006/relationships" r:embed="rId1"/>
        <a:stretch>
          <a:fillRect/>
        </a:stretch>
      </xdr:blipFill>
      <xdr:spPr>
        <a:xfrm>
          <a:off x="9525" y="10591802"/>
          <a:ext cx="8235454" cy="3868065"/>
        </a:xfrm>
        <a:prstGeom prst="rect">
          <a:avLst/>
        </a:prstGeom>
      </xdr:spPr>
    </xdr:pic>
    <xdr:clientData/>
  </xdr:twoCellAnchor>
  <xdr:twoCellAnchor editAs="oneCell">
    <xdr:from>
      <xdr:col>0</xdr:col>
      <xdr:colOff>0</xdr:colOff>
      <xdr:row>0</xdr:row>
      <xdr:rowOff>0</xdr:rowOff>
    </xdr:from>
    <xdr:to>
      <xdr:col>1</xdr:col>
      <xdr:colOff>323850</xdr:colOff>
      <xdr:row>3</xdr:row>
      <xdr:rowOff>104194</xdr:rowOff>
    </xdr:to>
    <xdr:pic>
      <xdr:nvPicPr>
        <xdr:cNvPr id="9" name="Picture 8">
          <a:extLst>
            <a:ext uri="{FF2B5EF4-FFF2-40B4-BE49-F238E27FC236}">
              <a16:creationId xmlns:a16="http://schemas.microsoft.com/office/drawing/2014/main" id="{8F06B4F0-06D5-4637-801E-F397DFCB97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97</xdr:row>
      <xdr:rowOff>152400</xdr:rowOff>
    </xdr:from>
    <xdr:to>
      <xdr:col>14</xdr:col>
      <xdr:colOff>137077</xdr:colOff>
      <xdr:row>122</xdr:row>
      <xdr:rowOff>118772</xdr:rowOff>
    </xdr:to>
    <xdr:pic>
      <xdr:nvPicPr>
        <xdr:cNvPr id="10" name="Picture 9">
          <a:extLst>
            <a:ext uri="{FF2B5EF4-FFF2-40B4-BE49-F238E27FC236}">
              <a16:creationId xmlns:a16="http://schemas.microsoft.com/office/drawing/2014/main" id="{BF8F1141-266D-4C2D-805F-53439C9FB6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640425"/>
          <a:ext cx="10947952" cy="4490747"/>
        </a:xfrm>
        <a:prstGeom prst="rect">
          <a:avLst/>
        </a:prstGeom>
      </xdr:spPr>
    </xdr:pic>
    <xdr:clientData/>
  </xdr:twoCellAnchor>
  <xdr:twoCellAnchor editAs="oneCell">
    <xdr:from>
      <xdr:col>0</xdr:col>
      <xdr:colOff>0</xdr:colOff>
      <xdr:row>129</xdr:row>
      <xdr:rowOff>133350</xdr:rowOff>
    </xdr:from>
    <xdr:to>
      <xdr:col>14</xdr:col>
      <xdr:colOff>142792</xdr:colOff>
      <xdr:row>162</xdr:row>
      <xdr:rowOff>35367</xdr:rowOff>
    </xdr:to>
    <xdr:pic>
      <xdr:nvPicPr>
        <xdr:cNvPr id="11" name="Picture 10">
          <a:extLst>
            <a:ext uri="{FF2B5EF4-FFF2-40B4-BE49-F238E27FC236}">
              <a16:creationId xmlns:a16="http://schemas.microsoft.com/office/drawing/2014/main" id="{6D45E643-0A08-4311-8F42-51FC99F2D7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0</xdr:col>
      <xdr:colOff>0</xdr:colOff>
      <xdr:row>4</xdr:row>
      <xdr:rowOff>104774</xdr:rowOff>
    </xdr:from>
    <xdr:to>
      <xdr:col>3</xdr:col>
      <xdr:colOff>320385</xdr:colOff>
      <xdr:row>40</xdr:row>
      <xdr:rowOff>123825</xdr:rowOff>
    </xdr:to>
    <xdr:pic>
      <xdr:nvPicPr>
        <xdr:cNvPr id="12" name="Slika 28">
          <a:extLst>
            <a:ext uri="{FF2B5EF4-FFF2-40B4-BE49-F238E27FC236}">
              <a16:creationId xmlns:a16="http://schemas.microsoft.com/office/drawing/2014/main" id="{618A84FB-90ED-4D67-91FD-32C6C2E34E54}"/>
            </a:ext>
          </a:extLst>
        </xdr:cNvPr>
        <xdr:cNvPicPr>
          <a:picLocks noChangeAspect="1"/>
        </xdr:cNvPicPr>
      </xdr:nvPicPr>
      <xdr:blipFill rotWithShape="1">
        <a:blip xmlns:r="http://schemas.openxmlformats.org/officeDocument/2006/relationships" r:embed="rId5"/>
        <a:srcRect l="33794" t="8570" r="33707" b="248"/>
        <a:stretch/>
      </xdr:blipFill>
      <xdr:spPr>
        <a:xfrm>
          <a:off x="0" y="1009649"/>
          <a:ext cx="3587460" cy="6553201"/>
        </a:xfrm>
        <a:prstGeom prst="rect">
          <a:avLst/>
        </a:prstGeom>
        <a:ln>
          <a:solidFill>
            <a:schemeClr val="bg2"/>
          </a:solidFill>
        </a:ln>
      </xdr:spPr>
    </xdr:pic>
    <xdr:clientData/>
  </xdr:twoCellAnchor>
  <xdr:twoCellAnchor editAs="oneCell">
    <xdr:from>
      <xdr:col>5</xdr:col>
      <xdr:colOff>57150</xdr:colOff>
      <xdr:row>7</xdr:row>
      <xdr:rowOff>133350</xdr:rowOff>
    </xdr:from>
    <xdr:to>
      <xdr:col>12</xdr:col>
      <xdr:colOff>603205</xdr:colOff>
      <xdr:row>11</xdr:row>
      <xdr:rowOff>9578</xdr:rowOff>
    </xdr:to>
    <xdr:pic>
      <xdr:nvPicPr>
        <xdr:cNvPr id="6" name="Picture 5">
          <a:extLst>
            <a:ext uri="{FF2B5EF4-FFF2-40B4-BE49-F238E27FC236}">
              <a16:creationId xmlns:a16="http://schemas.microsoft.com/office/drawing/2014/main" id="{096DF9C0-B563-4B5E-A713-204B00F0CD24}"/>
            </a:ext>
          </a:extLst>
        </xdr:cNvPr>
        <xdr:cNvPicPr>
          <a:picLocks noChangeAspect="1"/>
        </xdr:cNvPicPr>
      </xdr:nvPicPr>
      <xdr:blipFill>
        <a:blip xmlns:r="http://schemas.openxmlformats.org/officeDocument/2006/relationships" r:embed="rId6"/>
        <a:stretch>
          <a:fillRect/>
        </a:stretch>
      </xdr:blipFill>
      <xdr:spPr>
        <a:xfrm>
          <a:off x="4695825" y="1590675"/>
          <a:ext cx="5346655" cy="609653"/>
        </a:xfrm>
        <a:prstGeom prst="rect">
          <a:avLst/>
        </a:prstGeom>
      </xdr:spPr>
    </xdr:pic>
    <xdr:clientData/>
  </xdr:twoCellAnchor>
  <xdr:twoCellAnchor editAs="oneCell">
    <xdr:from>
      <xdr:col>5</xdr:col>
      <xdr:colOff>28575</xdr:colOff>
      <xdr:row>15</xdr:row>
      <xdr:rowOff>123825</xdr:rowOff>
    </xdr:from>
    <xdr:to>
      <xdr:col>12</xdr:col>
      <xdr:colOff>577226</xdr:colOff>
      <xdr:row>19</xdr:row>
      <xdr:rowOff>9526</xdr:rowOff>
    </xdr:to>
    <xdr:pic>
      <xdr:nvPicPr>
        <xdr:cNvPr id="8" name="Picture 7">
          <a:extLst>
            <a:ext uri="{FF2B5EF4-FFF2-40B4-BE49-F238E27FC236}">
              <a16:creationId xmlns:a16="http://schemas.microsoft.com/office/drawing/2014/main" id="{CDCD6B00-FCAF-453B-BBB4-138F68DFB70D}"/>
            </a:ext>
          </a:extLst>
        </xdr:cNvPr>
        <xdr:cNvPicPr>
          <a:picLocks noChangeAspect="1"/>
        </xdr:cNvPicPr>
      </xdr:nvPicPr>
      <xdr:blipFill>
        <a:blip xmlns:r="http://schemas.openxmlformats.org/officeDocument/2006/relationships" r:embed="rId7"/>
        <a:stretch>
          <a:fillRect/>
        </a:stretch>
      </xdr:blipFill>
      <xdr:spPr>
        <a:xfrm>
          <a:off x="4667250" y="3028950"/>
          <a:ext cx="5349251" cy="609601"/>
        </a:xfrm>
        <a:prstGeom prst="rect">
          <a:avLst/>
        </a:prstGeom>
      </xdr:spPr>
    </xdr:pic>
    <xdr:clientData/>
  </xdr:twoCellAnchor>
  <xdr:twoCellAnchor editAs="oneCell">
    <xdr:from>
      <xdr:col>5</xdr:col>
      <xdr:colOff>38100</xdr:colOff>
      <xdr:row>19</xdr:row>
      <xdr:rowOff>104775</xdr:rowOff>
    </xdr:from>
    <xdr:to>
      <xdr:col>12</xdr:col>
      <xdr:colOff>586751</xdr:colOff>
      <xdr:row>22</xdr:row>
      <xdr:rowOff>171451</xdr:rowOff>
    </xdr:to>
    <xdr:pic>
      <xdr:nvPicPr>
        <xdr:cNvPr id="13" name="Picture 12">
          <a:extLst>
            <a:ext uri="{FF2B5EF4-FFF2-40B4-BE49-F238E27FC236}">
              <a16:creationId xmlns:a16="http://schemas.microsoft.com/office/drawing/2014/main" id="{161339A9-4A66-4797-BD82-2EBEDD302388}"/>
            </a:ext>
          </a:extLst>
        </xdr:cNvPr>
        <xdr:cNvPicPr>
          <a:picLocks noChangeAspect="1"/>
        </xdr:cNvPicPr>
      </xdr:nvPicPr>
      <xdr:blipFill>
        <a:blip xmlns:r="http://schemas.openxmlformats.org/officeDocument/2006/relationships" r:embed="rId8"/>
        <a:stretch>
          <a:fillRect/>
        </a:stretch>
      </xdr:blipFill>
      <xdr:spPr>
        <a:xfrm>
          <a:off x="4676775" y="3733800"/>
          <a:ext cx="5349251" cy="609601"/>
        </a:xfrm>
        <a:prstGeom prst="rect">
          <a:avLst/>
        </a:prstGeom>
      </xdr:spPr>
    </xdr:pic>
    <xdr:clientData/>
  </xdr:twoCellAnchor>
  <xdr:twoCellAnchor editAs="oneCell">
    <xdr:from>
      <xdr:col>5</xdr:col>
      <xdr:colOff>19050</xdr:colOff>
      <xdr:row>24</xdr:row>
      <xdr:rowOff>66675</xdr:rowOff>
    </xdr:from>
    <xdr:to>
      <xdr:col>12</xdr:col>
      <xdr:colOff>567701</xdr:colOff>
      <xdr:row>27</xdr:row>
      <xdr:rowOff>133351</xdr:rowOff>
    </xdr:to>
    <xdr:pic>
      <xdr:nvPicPr>
        <xdr:cNvPr id="14" name="Picture 13">
          <a:extLst>
            <a:ext uri="{FF2B5EF4-FFF2-40B4-BE49-F238E27FC236}">
              <a16:creationId xmlns:a16="http://schemas.microsoft.com/office/drawing/2014/main" id="{A79F88E7-5908-4156-9DDA-9B2A4219AC77}"/>
            </a:ext>
          </a:extLst>
        </xdr:cNvPr>
        <xdr:cNvPicPr>
          <a:picLocks noChangeAspect="1"/>
        </xdr:cNvPicPr>
      </xdr:nvPicPr>
      <xdr:blipFill>
        <a:blip xmlns:r="http://schemas.openxmlformats.org/officeDocument/2006/relationships" r:embed="rId9"/>
        <a:stretch>
          <a:fillRect/>
        </a:stretch>
      </xdr:blipFill>
      <xdr:spPr>
        <a:xfrm>
          <a:off x="4657725" y="4600575"/>
          <a:ext cx="5349251" cy="609601"/>
        </a:xfrm>
        <a:prstGeom prst="rect">
          <a:avLst/>
        </a:prstGeom>
      </xdr:spPr>
    </xdr:pic>
    <xdr:clientData/>
  </xdr:twoCellAnchor>
  <xdr:twoCellAnchor editAs="oneCell">
    <xdr:from>
      <xdr:col>5</xdr:col>
      <xdr:colOff>38100</xdr:colOff>
      <xdr:row>28</xdr:row>
      <xdr:rowOff>0</xdr:rowOff>
    </xdr:from>
    <xdr:to>
      <xdr:col>12</xdr:col>
      <xdr:colOff>586751</xdr:colOff>
      <xdr:row>31</xdr:row>
      <xdr:rowOff>66676</xdr:rowOff>
    </xdr:to>
    <xdr:pic>
      <xdr:nvPicPr>
        <xdr:cNvPr id="15" name="Picture 14">
          <a:extLst>
            <a:ext uri="{FF2B5EF4-FFF2-40B4-BE49-F238E27FC236}">
              <a16:creationId xmlns:a16="http://schemas.microsoft.com/office/drawing/2014/main" id="{43669A3C-ED64-4C17-8F08-691C3C6EEBA8}"/>
            </a:ext>
          </a:extLst>
        </xdr:cNvPr>
        <xdr:cNvPicPr>
          <a:picLocks noChangeAspect="1"/>
        </xdr:cNvPicPr>
      </xdr:nvPicPr>
      <xdr:blipFill>
        <a:blip xmlns:r="http://schemas.openxmlformats.org/officeDocument/2006/relationships" r:embed="rId10"/>
        <a:stretch>
          <a:fillRect/>
        </a:stretch>
      </xdr:blipFill>
      <xdr:spPr>
        <a:xfrm>
          <a:off x="4676775" y="5257800"/>
          <a:ext cx="5349251" cy="609601"/>
        </a:xfrm>
        <a:prstGeom prst="rect">
          <a:avLst/>
        </a:prstGeom>
      </xdr:spPr>
    </xdr:pic>
    <xdr:clientData/>
  </xdr:twoCellAnchor>
  <xdr:twoCellAnchor editAs="oneCell">
    <xdr:from>
      <xdr:col>5</xdr:col>
      <xdr:colOff>28575</xdr:colOff>
      <xdr:row>32</xdr:row>
      <xdr:rowOff>0</xdr:rowOff>
    </xdr:from>
    <xdr:to>
      <xdr:col>12</xdr:col>
      <xdr:colOff>577226</xdr:colOff>
      <xdr:row>35</xdr:row>
      <xdr:rowOff>66676</xdr:rowOff>
    </xdr:to>
    <xdr:pic>
      <xdr:nvPicPr>
        <xdr:cNvPr id="16" name="Picture 15">
          <a:extLst>
            <a:ext uri="{FF2B5EF4-FFF2-40B4-BE49-F238E27FC236}">
              <a16:creationId xmlns:a16="http://schemas.microsoft.com/office/drawing/2014/main" id="{C8BB672D-EFDF-45E0-9DD5-D5B783AAEE40}"/>
            </a:ext>
          </a:extLst>
        </xdr:cNvPr>
        <xdr:cNvPicPr>
          <a:picLocks noChangeAspect="1"/>
        </xdr:cNvPicPr>
      </xdr:nvPicPr>
      <xdr:blipFill>
        <a:blip xmlns:r="http://schemas.openxmlformats.org/officeDocument/2006/relationships" r:embed="rId11"/>
        <a:stretch>
          <a:fillRect/>
        </a:stretch>
      </xdr:blipFill>
      <xdr:spPr>
        <a:xfrm>
          <a:off x="4667250" y="5981700"/>
          <a:ext cx="5349251" cy="609601"/>
        </a:xfrm>
        <a:prstGeom prst="rect">
          <a:avLst/>
        </a:prstGeom>
      </xdr:spPr>
    </xdr:pic>
    <xdr:clientData/>
  </xdr:twoCellAnchor>
  <xdr:twoCellAnchor editAs="oneCell">
    <xdr:from>
      <xdr:col>5</xdr:col>
      <xdr:colOff>28575</xdr:colOff>
      <xdr:row>36</xdr:row>
      <xdr:rowOff>38100</xdr:rowOff>
    </xdr:from>
    <xdr:to>
      <xdr:col>12</xdr:col>
      <xdr:colOff>577226</xdr:colOff>
      <xdr:row>39</xdr:row>
      <xdr:rowOff>104776</xdr:rowOff>
    </xdr:to>
    <xdr:pic>
      <xdr:nvPicPr>
        <xdr:cNvPr id="17" name="Picture 16">
          <a:extLst>
            <a:ext uri="{FF2B5EF4-FFF2-40B4-BE49-F238E27FC236}">
              <a16:creationId xmlns:a16="http://schemas.microsoft.com/office/drawing/2014/main" id="{DB91641C-B542-44CC-9929-64FCB13EF852}"/>
            </a:ext>
          </a:extLst>
        </xdr:cNvPr>
        <xdr:cNvPicPr>
          <a:picLocks noChangeAspect="1"/>
        </xdr:cNvPicPr>
      </xdr:nvPicPr>
      <xdr:blipFill>
        <a:blip xmlns:r="http://schemas.openxmlformats.org/officeDocument/2006/relationships" r:embed="rId12"/>
        <a:stretch>
          <a:fillRect/>
        </a:stretch>
      </xdr:blipFill>
      <xdr:spPr>
        <a:xfrm>
          <a:off x="4667250" y="6743700"/>
          <a:ext cx="5349251" cy="609601"/>
        </a:xfrm>
        <a:prstGeom prst="rect">
          <a:avLst/>
        </a:prstGeom>
      </xdr:spPr>
    </xdr:pic>
    <xdr:clientData/>
  </xdr:twoCellAnchor>
  <xdr:twoCellAnchor editAs="oneCell">
    <xdr:from>
      <xdr:col>5</xdr:col>
      <xdr:colOff>38100</xdr:colOff>
      <xdr:row>39</xdr:row>
      <xdr:rowOff>161925</xdr:rowOff>
    </xdr:from>
    <xdr:to>
      <xdr:col>12</xdr:col>
      <xdr:colOff>586751</xdr:colOff>
      <xdr:row>43</xdr:row>
      <xdr:rowOff>47626</xdr:rowOff>
    </xdr:to>
    <xdr:pic>
      <xdr:nvPicPr>
        <xdr:cNvPr id="18" name="Picture 17">
          <a:extLst>
            <a:ext uri="{FF2B5EF4-FFF2-40B4-BE49-F238E27FC236}">
              <a16:creationId xmlns:a16="http://schemas.microsoft.com/office/drawing/2014/main" id="{CFDCE155-D6B9-4689-8AE1-8C98EF26D44E}"/>
            </a:ext>
          </a:extLst>
        </xdr:cNvPr>
        <xdr:cNvPicPr>
          <a:picLocks noChangeAspect="1"/>
        </xdr:cNvPicPr>
      </xdr:nvPicPr>
      <xdr:blipFill>
        <a:blip xmlns:r="http://schemas.openxmlformats.org/officeDocument/2006/relationships" r:embed="rId13"/>
        <a:stretch>
          <a:fillRect/>
        </a:stretch>
      </xdr:blipFill>
      <xdr:spPr>
        <a:xfrm>
          <a:off x="4676775" y="7410450"/>
          <a:ext cx="5349251" cy="609601"/>
        </a:xfrm>
        <a:prstGeom prst="rect">
          <a:avLst/>
        </a:prstGeom>
      </xdr:spPr>
    </xdr:pic>
    <xdr:clientData/>
  </xdr:twoCellAnchor>
  <xdr:twoCellAnchor editAs="oneCell">
    <xdr:from>
      <xdr:col>5</xdr:col>
      <xdr:colOff>38100</xdr:colOff>
      <xdr:row>11</xdr:row>
      <xdr:rowOff>104775</xdr:rowOff>
    </xdr:from>
    <xdr:to>
      <xdr:col>12</xdr:col>
      <xdr:colOff>586751</xdr:colOff>
      <xdr:row>14</xdr:row>
      <xdr:rowOff>171451</xdr:rowOff>
    </xdr:to>
    <xdr:pic>
      <xdr:nvPicPr>
        <xdr:cNvPr id="19" name="Picture 18">
          <a:extLst>
            <a:ext uri="{FF2B5EF4-FFF2-40B4-BE49-F238E27FC236}">
              <a16:creationId xmlns:a16="http://schemas.microsoft.com/office/drawing/2014/main" id="{13CAB6FC-D070-4D01-B985-E07ED164757D}"/>
            </a:ext>
          </a:extLst>
        </xdr:cNvPr>
        <xdr:cNvPicPr>
          <a:picLocks noChangeAspect="1"/>
        </xdr:cNvPicPr>
      </xdr:nvPicPr>
      <xdr:blipFill>
        <a:blip xmlns:r="http://schemas.openxmlformats.org/officeDocument/2006/relationships" r:embed="rId14"/>
        <a:stretch>
          <a:fillRect/>
        </a:stretch>
      </xdr:blipFill>
      <xdr:spPr>
        <a:xfrm>
          <a:off x="4676775" y="2286000"/>
          <a:ext cx="5349251" cy="609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412935</xdr:colOff>
      <xdr:row>3</xdr:row>
      <xdr:rowOff>151840</xdr:rowOff>
    </xdr:from>
    <xdr:to>
      <xdr:col>5</xdr:col>
      <xdr:colOff>466725</xdr:colOff>
      <xdr:row>18</xdr:row>
      <xdr:rowOff>15688</xdr:rowOff>
    </xdr:to>
    <xdr:pic>
      <xdr:nvPicPr>
        <xdr:cNvPr id="3" name="Picture 2">
          <a:extLst>
            <a:ext uri="{FF2B5EF4-FFF2-40B4-BE49-F238E27FC236}">
              <a16:creationId xmlns:a16="http://schemas.microsoft.com/office/drawing/2014/main" id="{BFFE3BC8-FCC6-472D-A6BC-C2268C195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6442" r="72023" b="225"/>
        <a:stretch>
          <a:fillRect/>
        </a:stretch>
      </xdr:blipFill>
      <xdr:spPr>
        <a:xfrm>
          <a:off x="3641910" y="885265"/>
          <a:ext cx="1596840" cy="2673723"/>
        </a:xfrm>
        <a:prstGeom prst="rect">
          <a:avLst/>
        </a:prstGeom>
      </xdr:spPr>
    </xdr:pic>
    <xdr:clientData/>
  </xdr:twoCellAnchor>
  <xdr:twoCellAnchor editAs="oneCell">
    <xdr:from>
      <xdr:col>0</xdr:col>
      <xdr:colOff>0</xdr:colOff>
      <xdr:row>0</xdr:row>
      <xdr:rowOff>0</xdr:rowOff>
    </xdr:from>
    <xdr:to>
      <xdr:col>1</xdr:col>
      <xdr:colOff>322169</xdr:colOff>
      <xdr:row>3</xdr:row>
      <xdr:rowOff>88506</xdr:rowOff>
    </xdr:to>
    <xdr:pic>
      <xdr:nvPicPr>
        <xdr:cNvPr id="4" name="Picture 3">
          <a:extLst>
            <a:ext uri="{FF2B5EF4-FFF2-40B4-BE49-F238E27FC236}">
              <a16:creationId xmlns:a16="http://schemas.microsoft.com/office/drawing/2014/main" id="{C6E3FA10-8BF9-4656-9736-CF7F229853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752475</xdr:colOff>
      <xdr:row>8</xdr:row>
      <xdr:rowOff>38100</xdr:rowOff>
    </xdr:from>
    <xdr:to>
      <xdr:col>10</xdr:col>
      <xdr:colOff>733027</xdr:colOff>
      <xdr:row>13</xdr:row>
      <xdr:rowOff>152400</xdr:rowOff>
    </xdr:to>
    <xdr:pic>
      <xdr:nvPicPr>
        <xdr:cNvPr id="2" name="Picture 1">
          <a:extLst>
            <a:ext uri="{FF2B5EF4-FFF2-40B4-BE49-F238E27FC236}">
              <a16:creationId xmlns:a16="http://schemas.microsoft.com/office/drawing/2014/main" id="{EC4B474D-0249-45F2-AD38-EE5BF1D654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584" t="70680" r="328" b="12339"/>
        <a:stretch>
          <a:fillRect/>
        </a:stretch>
      </xdr:blipFill>
      <xdr:spPr>
        <a:xfrm>
          <a:off x="5524500" y="1714500"/>
          <a:ext cx="4114402" cy="1047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914400</xdr:colOff>
      <xdr:row>7</xdr:row>
      <xdr:rowOff>17791</xdr:rowOff>
    </xdr:from>
    <xdr:to>
      <xdr:col>16</xdr:col>
      <xdr:colOff>771525</xdr:colOff>
      <xdr:row>14</xdr:row>
      <xdr:rowOff>19050</xdr:rowOff>
    </xdr:to>
    <xdr:pic>
      <xdr:nvPicPr>
        <xdr:cNvPr id="3" name="Picture 2">
          <a:extLst>
            <a:ext uri="{FF2B5EF4-FFF2-40B4-BE49-F238E27FC236}">
              <a16:creationId xmlns:a16="http://schemas.microsoft.com/office/drawing/2014/main" id="{A931DF81-9998-406B-8D9C-B10AA9971C40}"/>
            </a:ext>
          </a:extLst>
        </xdr:cNvPr>
        <xdr:cNvPicPr>
          <a:picLocks noChangeAspect="1"/>
        </xdr:cNvPicPr>
      </xdr:nvPicPr>
      <xdr:blipFill rotWithShape="1">
        <a:blip xmlns:r="http://schemas.openxmlformats.org/officeDocument/2006/relationships" r:embed="rId2"/>
        <a:srcRect t="14170" r="51248" b="24737"/>
        <a:stretch>
          <a:fillRect/>
        </a:stretch>
      </xdr:blipFill>
      <xdr:spPr>
        <a:xfrm>
          <a:off x="12592050" y="1503691"/>
          <a:ext cx="2438400" cy="1315709"/>
        </a:xfrm>
        <a:prstGeom prst="rect">
          <a:avLst/>
        </a:prstGeom>
      </xdr:spPr>
    </xdr:pic>
    <xdr:clientData/>
  </xdr:twoCellAnchor>
  <xdr:twoCellAnchor editAs="oneCell">
    <xdr:from>
      <xdr:col>3</xdr:col>
      <xdr:colOff>266700</xdr:colOff>
      <xdr:row>4</xdr:row>
      <xdr:rowOff>0</xdr:rowOff>
    </xdr:from>
    <xdr:to>
      <xdr:col>6</xdr:col>
      <xdr:colOff>581025</xdr:colOff>
      <xdr:row>17</xdr:row>
      <xdr:rowOff>11962</xdr:rowOff>
    </xdr:to>
    <xdr:pic>
      <xdr:nvPicPr>
        <xdr:cNvPr id="4" name="Picture 3">
          <a:extLst>
            <a:ext uri="{FF2B5EF4-FFF2-40B4-BE49-F238E27FC236}">
              <a16:creationId xmlns:a16="http://schemas.microsoft.com/office/drawing/2014/main" id="{DCE71BCF-E787-48D5-BFC0-E4E3CC3B1D7B}"/>
            </a:ext>
          </a:extLst>
        </xdr:cNvPr>
        <xdr:cNvPicPr>
          <a:picLocks noChangeAspect="1"/>
        </xdr:cNvPicPr>
      </xdr:nvPicPr>
      <xdr:blipFill>
        <a:blip xmlns:r="http://schemas.openxmlformats.org/officeDocument/2006/relationships" r:embed="rId3"/>
        <a:stretch>
          <a:fillRect/>
        </a:stretch>
      </xdr:blipFill>
      <xdr:spPr>
        <a:xfrm>
          <a:off x="3533775" y="752475"/>
          <a:ext cx="2743200" cy="2450362"/>
        </a:xfrm>
        <a:prstGeom prst="rect">
          <a:avLst/>
        </a:prstGeom>
      </xdr:spPr>
    </xdr:pic>
    <xdr:clientData/>
  </xdr:twoCellAnchor>
  <xdr:twoCellAnchor editAs="oneCell">
    <xdr:from>
      <xdr:col>10</xdr:col>
      <xdr:colOff>342900</xdr:colOff>
      <xdr:row>4</xdr:row>
      <xdr:rowOff>145996</xdr:rowOff>
    </xdr:from>
    <xdr:to>
      <xdr:col>13</xdr:col>
      <xdr:colOff>523875</xdr:colOff>
      <xdr:row>17</xdr:row>
      <xdr:rowOff>72759</xdr:rowOff>
    </xdr:to>
    <xdr:pic>
      <xdr:nvPicPr>
        <xdr:cNvPr id="7" name="Picture 6">
          <a:extLst>
            <a:ext uri="{FF2B5EF4-FFF2-40B4-BE49-F238E27FC236}">
              <a16:creationId xmlns:a16="http://schemas.microsoft.com/office/drawing/2014/main" id="{AABDD70C-0E63-4464-ABD7-E42C4AFBD7C3}"/>
            </a:ext>
          </a:extLst>
        </xdr:cNvPr>
        <xdr:cNvPicPr>
          <a:picLocks noChangeAspect="1"/>
        </xdr:cNvPicPr>
      </xdr:nvPicPr>
      <xdr:blipFill>
        <a:blip xmlns:r="http://schemas.openxmlformats.org/officeDocument/2006/relationships" r:embed="rId4"/>
        <a:stretch>
          <a:fillRect/>
        </a:stretch>
      </xdr:blipFill>
      <xdr:spPr>
        <a:xfrm>
          <a:off x="9277350" y="898471"/>
          <a:ext cx="2819400" cy="2365163"/>
        </a:xfrm>
        <a:prstGeom prst="rect">
          <a:avLst/>
        </a:prstGeom>
      </xdr:spPr>
    </xdr:pic>
    <xdr:clientData/>
  </xdr:twoCellAnchor>
  <xdr:twoCellAnchor editAs="oneCell">
    <xdr:from>
      <xdr:col>17</xdr:col>
      <xdr:colOff>66675</xdr:colOff>
      <xdr:row>10</xdr:row>
      <xdr:rowOff>47625</xdr:rowOff>
    </xdr:from>
    <xdr:to>
      <xdr:col>21</xdr:col>
      <xdr:colOff>60081</xdr:colOff>
      <xdr:row>17</xdr:row>
      <xdr:rowOff>88950</xdr:rowOff>
    </xdr:to>
    <xdr:pic>
      <xdr:nvPicPr>
        <xdr:cNvPr id="8" name="Picture 7">
          <a:extLst>
            <a:ext uri="{FF2B5EF4-FFF2-40B4-BE49-F238E27FC236}">
              <a16:creationId xmlns:a16="http://schemas.microsoft.com/office/drawing/2014/main" id="{051D34F7-6F73-4822-9933-47FFE9EB82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5125700" y="1933575"/>
          <a:ext cx="4451106" cy="1346250"/>
        </a:xfrm>
        <a:prstGeom prst="rect">
          <a:avLst/>
        </a:prstGeom>
      </xdr:spPr>
    </xdr:pic>
    <xdr:clientData/>
  </xdr:twoCellAnchor>
  <xdr:twoCellAnchor editAs="oneCell">
    <xdr:from>
      <xdr:col>0</xdr:col>
      <xdr:colOff>0</xdr:colOff>
      <xdr:row>0</xdr:row>
      <xdr:rowOff>0</xdr:rowOff>
    </xdr:from>
    <xdr:to>
      <xdr:col>1</xdr:col>
      <xdr:colOff>323850</xdr:colOff>
      <xdr:row>3</xdr:row>
      <xdr:rowOff>113719</xdr:rowOff>
    </xdr:to>
    <xdr:pic>
      <xdr:nvPicPr>
        <xdr:cNvPr id="9" name="Picture 8">
          <a:extLst>
            <a:ext uri="{FF2B5EF4-FFF2-40B4-BE49-F238E27FC236}">
              <a16:creationId xmlns:a16="http://schemas.microsoft.com/office/drawing/2014/main" id="{41DD3563-E4A4-4DEF-86D0-B8E925BD570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781051</xdr:colOff>
          <xdr:row>10</xdr:row>
          <xdr:rowOff>63015</xdr:rowOff>
        </xdr:from>
        <xdr:to>
          <xdr:col>10</xdr:col>
          <xdr:colOff>342900</xdr:colOff>
          <xdr:row>17</xdr:row>
          <xdr:rowOff>28576</xdr:rowOff>
        </xdr:to>
        <xdr:pic>
          <xdr:nvPicPr>
            <xdr:cNvPr id="2" name="Picture 1">
              <a:extLst>
                <a:ext uri="{FF2B5EF4-FFF2-40B4-BE49-F238E27FC236}">
                  <a16:creationId xmlns:a16="http://schemas.microsoft.com/office/drawing/2014/main" id="{BFD41D9C-C03E-0CBE-0BA7-EA1704FF87FF}"/>
                </a:ext>
              </a:extLst>
            </xdr:cNvPr>
            <xdr:cNvPicPr>
              <a:picLocks noChangeAspect="1" noChangeArrowheads="1"/>
              <a:extLst>
                <a:ext uri="{84589F7E-364E-4C9E-8A38-B11213B215E9}">
                  <a14:cameraTool cellRange="List_Values!$D$3:$E$8" spid="_x0000_s4293"/>
                </a:ext>
              </a:extLst>
            </xdr:cNvPicPr>
          </xdr:nvPicPr>
          <xdr:blipFill>
            <a:blip xmlns:r="http://schemas.openxmlformats.org/officeDocument/2006/relationships" r:embed="rId7"/>
            <a:srcRect/>
            <a:stretch>
              <a:fillRect/>
            </a:stretch>
          </xdr:blipFill>
          <xdr:spPr bwMode="auto">
            <a:xfrm>
              <a:off x="6477001" y="2110890"/>
              <a:ext cx="2905124" cy="1270486"/>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462328</xdr:colOff>
      <xdr:row>5</xdr:row>
      <xdr:rowOff>47625</xdr:rowOff>
    </xdr:from>
    <xdr:to>
      <xdr:col>18</xdr:col>
      <xdr:colOff>245534</xdr:colOff>
      <xdr:row>13</xdr:row>
      <xdr:rowOff>0</xdr:rowOff>
    </xdr:to>
    <xdr:pic>
      <xdr:nvPicPr>
        <xdr:cNvPr id="2" name="Picture 1">
          <a:extLst>
            <a:ext uri="{FF2B5EF4-FFF2-40B4-BE49-F238E27FC236}">
              <a16:creationId xmlns:a16="http://schemas.microsoft.com/office/drawing/2014/main" id="{A5901B03-3E89-444B-8B24-0D442EFDEA28}"/>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3759228" y="1152525"/>
          <a:ext cx="2364481" cy="1457325"/>
        </a:xfrm>
        <a:prstGeom prst="rect">
          <a:avLst/>
        </a:prstGeom>
      </xdr:spPr>
    </xdr:pic>
    <xdr:clientData/>
  </xdr:twoCellAnchor>
  <xdr:twoCellAnchor editAs="oneCell">
    <xdr:from>
      <xdr:col>6</xdr:col>
      <xdr:colOff>806695</xdr:colOff>
      <xdr:row>4</xdr:row>
      <xdr:rowOff>16852</xdr:rowOff>
    </xdr:from>
    <xdr:to>
      <xdr:col>10</xdr:col>
      <xdr:colOff>69423</xdr:colOff>
      <xdr:row>9</xdr:row>
      <xdr:rowOff>16852</xdr:rowOff>
    </xdr:to>
    <xdr:pic>
      <xdr:nvPicPr>
        <xdr:cNvPr id="3" name="Picture 2">
          <a:extLst>
            <a:ext uri="{FF2B5EF4-FFF2-40B4-BE49-F238E27FC236}">
              <a16:creationId xmlns:a16="http://schemas.microsoft.com/office/drawing/2014/main" id="{5926C9DB-D217-4BB4-BE18-A91552927346}"/>
            </a:ext>
          </a:extLst>
        </xdr:cNvPr>
        <xdr:cNvPicPr>
          <a:picLocks noChangeAspect="1"/>
        </xdr:cNvPicPr>
      </xdr:nvPicPr>
      <xdr:blipFill rotWithShape="1">
        <a:blip xmlns:r="http://schemas.openxmlformats.org/officeDocument/2006/relationships" r:embed="rId3"/>
        <a:srcRect l="17940" t="11381" r="47444" b="72824"/>
        <a:stretch/>
      </xdr:blipFill>
      <xdr:spPr>
        <a:xfrm>
          <a:off x="6502645" y="931252"/>
          <a:ext cx="2501228" cy="952500"/>
        </a:xfrm>
        <a:prstGeom prst="rect">
          <a:avLst/>
        </a:prstGeom>
      </xdr:spPr>
    </xdr:pic>
    <xdr:clientData/>
  </xdr:twoCellAnchor>
  <xdr:twoCellAnchor editAs="oneCell">
    <xdr:from>
      <xdr:col>3</xdr:col>
      <xdr:colOff>219075</xdr:colOff>
      <xdr:row>3</xdr:row>
      <xdr:rowOff>171450</xdr:rowOff>
    </xdr:from>
    <xdr:to>
      <xdr:col>6</xdr:col>
      <xdr:colOff>519035</xdr:colOff>
      <xdr:row>17</xdr:row>
      <xdr:rowOff>0</xdr:rowOff>
    </xdr:to>
    <xdr:pic>
      <xdr:nvPicPr>
        <xdr:cNvPr id="5" name="Picture 4">
          <a:extLst>
            <a:ext uri="{FF2B5EF4-FFF2-40B4-BE49-F238E27FC236}">
              <a16:creationId xmlns:a16="http://schemas.microsoft.com/office/drawing/2014/main" id="{21187039-465F-477B-A8EB-F82E1522AE7D}"/>
            </a:ext>
          </a:extLst>
        </xdr:cNvPr>
        <xdr:cNvPicPr>
          <a:picLocks noChangeAspect="1"/>
        </xdr:cNvPicPr>
      </xdr:nvPicPr>
      <xdr:blipFill>
        <a:blip xmlns:r="http://schemas.openxmlformats.org/officeDocument/2006/relationships" r:embed="rId4"/>
        <a:stretch>
          <a:fillRect/>
        </a:stretch>
      </xdr:blipFill>
      <xdr:spPr>
        <a:xfrm>
          <a:off x="3486150" y="733425"/>
          <a:ext cx="2728835" cy="2447925"/>
        </a:xfrm>
        <a:prstGeom prst="rect">
          <a:avLst/>
        </a:prstGeom>
      </xdr:spPr>
    </xdr:pic>
    <xdr:clientData/>
  </xdr:twoCellAnchor>
  <xdr:twoCellAnchor editAs="oneCell">
    <xdr:from>
      <xdr:col>10</xdr:col>
      <xdr:colOff>295274</xdr:colOff>
      <xdr:row>5</xdr:row>
      <xdr:rowOff>96132</xdr:rowOff>
    </xdr:from>
    <xdr:to>
      <xdr:col>14</xdr:col>
      <xdr:colOff>470499</xdr:colOff>
      <xdr:row>17</xdr:row>
      <xdr:rowOff>54007</xdr:rowOff>
    </xdr:to>
    <xdr:pic>
      <xdr:nvPicPr>
        <xdr:cNvPr id="7" name="Picture 6">
          <a:extLst>
            <a:ext uri="{FF2B5EF4-FFF2-40B4-BE49-F238E27FC236}">
              <a16:creationId xmlns:a16="http://schemas.microsoft.com/office/drawing/2014/main" id="{CD974F86-906F-4F5C-B256-C3EF46FD26AA}"/>
            </a:ext>
          </a:extLst>
        </xdr:cNvPr>
        <xdr:cNvPicPr>
          <a:picLocks noChangeAspect="1"/>
        </xdr:cNvPicPr>
      </xdr:nvPicPr>
      <xdr:blipFill>
        <a:blip xmlns:r="http://schemas.openxmlformats.org/officeDocument/2006/relationships" r:embed="rId5"/>
        <a:stretch>
          <a:fillRect/>
        </a:stretch>
      </xdr:blipFill>
      <xdr:spPr>
        <a:xfrm>
          <a:off x="9229724" y="1029582"/>
          <a:ext cx="3575650" cy="2205775"/>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0" name="Picture 9">
          <a:extLst>
            <a:ext uri="{FF2B5EF4-FFF2-40B4-BE49-F238E27FC236}">
              <a16:creationId xmlns:a16="http://schemas.microsoft.com/office/drawing/2014/main" id="{48080BBA-5717-4D0C-B40A-2FF2B590473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714375</xdr:colOff>
          <xdr:row>10</xdr:row>
          <xdr:rowOff>114300</xdr:rowOff>
        </xdr:from>
        <xdr:to>
          <xdr:col>10</xdr:col>
          <xdr:colOff>209550</xdr:colOff>
          <xdr:row>17</xdr:row>
          <xdr:rowOff>4882</xdr:rowOff>
        </xdr:to>
        <xdr:pic>
          <xdr:nvPicPr>
            <xdr:cNvPr id="4" name="Picture 3">
              <a:extLst>
                <a:ext uri="{FF2B5EF4-FFF2-40B4-BE49-F238E27FC236}">
                  <a16:creationId xmlns:a16="http://schemas.microsoft.com/office/drawing/2014/main" id="{9B54EC3E-115E-5AA5-2C67-022CD1B8F60A}"/>
                </a:ext>
              </a:extLst>
            </xdr:cNvPr>
            <xdr:cNvPicPr>
              <a:picLocks noChangeAspect="1" noChangeArrowheads="1"/>
              <a:extLst>
                <a:ext uri="{84589F7E-364E-4C9E-8A38-B11213B215E9}">
                  <a14:cameraTool cellRange="List_Values!$D$11:$E$16" spid="_x0000_s5293"/>
                </a:ext>
              </a:extLst>
            </xdr:cNvPicPr>
          </xdr:nvPicPr>
          <xdr:blipFill>
            <a:blip xmlns:r="http://schemas.openxmlformats.org/officeDocument/2006/relationships" r:embed="rId7"/>
            <a:srcRect/>
            <a:stretch>
              <a:fillRect/>
            </a:stretch>
          </xdr:blipFill>
          <xdr:spPr bwMode="auto">
            <a:xfrm>
              <a:off x="6410325" y="2162175"/>
              <a:ext cx="2733675" cy="1195507"/>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2" name="Picture 1">
          <a:extLst>
            <a:ext uri="{FF2B5EF4-FFF2-40B4-BE49-F238E27FC236}">
              <a16:creationId xmlns:a16="http://schemas.microsoft.com/office/drawing/2014/main" id="{24C99FC3-4F6E-41AD-87A6-1BA7B04266EE}"/>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6</xdr:col>
      <xdr:colOff>780222</xdr:colOff>
      <xdr:row>4</xdr:row>
      <xdr:rowOff>26089</xdr:rowOff>
    </xdr:from>
    <xdr:to>
      <xdr:col>10</xdr:col>
      <xdr:colOff>202510</xdr:colOff>
      <xdr:row>9</xdr:row>
      <xdr:rowOff>105556</xdr:rowOff>
    </xdr:to>
    <xdr:pic>
      <xdr:nvPicPr>
        <xdr:cNvPr id="3" name="Picture 2">
          <a:extLst>
            <a:ext uri="{FF2B5EF4-FFF2-40B4-BE49-F238E27FC236}">
              <a16:creationId xmlns:a16="http://schemas.microsoft.com/office/drawing/2014/main" id="{4AA7633F-E276-4B2E-BDAE-157FD60593D2}"/>
            </a:ext>
          </a:extLst>
        </xdr:cNvPr>
        <xdr:cNvPicPr>
          <a:picLocks noChangeAspect="1"/>
        </xdr:cNvPicPr>
      </xdr:nvPicPr>
      <xdr:blipFill rotWithShape="1">
        <a:blip xmlns:r="http://schemas.openxmlformats.org/officeDocument/2006/relationships" r:embed="rId3"/>
        <a:srcRect l="1053" t="16222" r="62340" b="67875"/>
        <a:stretch/>
      </xdr:blipFill>
      <xdr:spPr>
        <a:xfrm>
          <a:off x="6476172" y="769039"/>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A93EA009-9D5F-45FD-8D7F-F6106BA36384}"/>
            </a:ext>
          </a:extLst>
        </xdr:cNvPr>
        <xdr:cNvPicPr>
          <a:picLocks noChangeAspect="1"/>
        </xdr:cNvPicPr>
      </xdr:nvPicPr>
      <xdr:blipFill>
        <a:blip xmlns:r="http://schemas.openxmlformats.org/officeDocument/2006/relationships" r:embed="rId4"/>
        <a:stretch>
          <a:fillRect/>
        </a:stretch>
      </xdr:blipFill>
      <xdr:spPr>
        <a:xfrm>
          <a:off x="3486150" y="752475"/>
          <a:ext cx="2713015" cy="2446682"/>
        </a:xfrm>
        <a:prstGeom prst="rect">
          <a:avLst/>
        </a:prstGeom>
      </xdr:spPr>
    </xdr:pic>
    <xdr:clientData/>
  </xdr:twoCellAnchor>
  <xdr:twoCellAnchor editAs="oneCell">
    <xdr:from>
      <xdr:col>10</xdr:col>
      <xdr:colOff>537286</xdr:colOff>
      <xdr:row>4</xdr:row>
      <xdr:rowOff>158610</xdr:rowOff>
    </xdr:from>
    <xdr:to>
      <xdr:col>13</xdr:col>
      <xdr:colOff>683222</xdr:colOff>
      <xdr:row>17</xdr:row>
      <xdr:rowOff>73803</xdr:rowOff>
    </xdr:to>
    <xdr:pic>
      <xdr:nvPicPr>
        <xdr:cNvPr id="7" name="Picture 6">
          <a:extLst>
            <a:ext uri="{FF2B5EF4-FFF2-40B4-BE49-F238E27FC236}">
              <a16:creationId xmlns:a16="http://schemas.microsoft.com/office/drawing/2014/main" id="{BB9E235B-03FE-438C-A36B-DAC68BABCB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71736" y="1073010"/>
          <a:ext cx="2736736"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236D3FF7-B248-4735-95E6-619E854534A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762001</xdr:colOff>
          <xdr:row>10</xdr:row>
          <xdr:rowOff>43380</xdr:rowOff>
        </xdr:from>
        <xdr:to>
          <xdr:col>10</xdr:col>
          <xdr:colOff>495301</xdr:colOff>
          <xdr:row>17</xdr:row>
          <xdr:rowOff>38100</xdr:rowOff>
        </xdr:to>
        <xdr:pic>
          <xdr:nvPicPr>
            <xdr:cNvPr id="4" name="Picture 3">
              <a:extLst>
                <a:ext uri="{FF2B5EF4-FFF2-40B4-BE49-F238E27FC236}">
                  <a16:creationId xmlns:a16="http://schemas.microsoft.com/office/drawing/2014/main" id="{A2E2899E-1A25-E894-CC5B-683ABF6CADD7}"/>
                </a:ext>
              </a:extLst>
            </xdr:cNvPr>
            <xdr:cNvPicPr>
              <a:picLocks noChangeAspect="1" noChangeArrowheads="1"/>
              <a:extLst>
                <a:ext uri="{84589F7E-364E-4C9E-8A38-B11213B215E9}">
                  <a14:cameraTool cellRange="List_Values!$D$19:$E$24" spid="_x0000_s6316"/>
                </a:ext>
              </a:extLst>
            </xdr:cNvPicPr>
          </xdr:nvPicPr>
          <xdr:blipFill>
            <a:blip xmlns:r="http://schemas.openxmlformats.org/officeDocument/2006/relationships" r:embed="rId7"/>
            <a:srcRect/>
            <a:stretch>
              <a:fillRect/>
            </a:stretch>
          </xdr:blipFill>
          <xdr:spPr bwMode="auto">
            <a:xfrm>
              <a:off x="6457951" y="2091255"/>
              <a:ext cx="2971800" cy="129964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7DF4A857-05D6-42B7-A2D4-E15A84CAD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3" name="Picture 2">
          <a:extLst>
            <a:ext uri="{FF2B5EF4-FFF2-40B4-BE49-F238E27FC236}">
              <a16:creationId xmlns:a16="http://schemas.microsoft.com/office/drawing/2014/main" id="{8B44FDF6-1C0E-4BCD-9FC5-D03F45251C2D}"/>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7</xdr:col>
      <xdr:colOff>18222</xdr:colOff>
      <xdr:row>4</xdr:row>
      <xdr:rowOff>92764</xdr:rowOff>
    </xdr:from>
    <xdr:to>
      <xdr:col>10</xdr:col>
      <xdr:colOff>250135</xdr:colOff>
      <xdr:row>9</xdr:row>
      <xdr:rowOff>172231</xdr:rowOff>
    </xdr:to>
    <xdr:pic>
      <xdr:nvPicPr>
        <xdr:cNvPr id="4" name="Picture 3">
          <a:extLst>
            <a:ext uri="{FF2B5EF4-FFF2-40B4-BE49-F238E27FC236}">
              <a16:creationId xmlns:a16="http://schemas.microsoft.com/office/drawing/2014/main" id="{6A40AFFF-CE23-4B46-BB49-3DF3CC2AD744}"/>
            </a:ext>
          </a:extLst>
        </xdr:cNvPr>
        <xdr:cNvPicPr>
          <a:picLocks noChangeAspect="1"/>
        </xdr:cNvPicPr>
      </xdr:nvPicPr>
      <xdr:blipFill rotWithShape="1">
        <a:blip xmlns:r="http://schemas.openxmlformats.org/officeDocument/2006/relationships" r:embed="rId3"/>
        <a:srcRect l="1053" t="16222" r="62340" b="67875"/>
        <a:stretch/>
      </xdr:blipFill>
      <xdr:spPr>
        <a:xfrm>
          <a:off x="6523797" y="1007164"/>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CF868C66-EBF3-43CF-A1FA-BE6BD9EFDC31}"/>
            </a:ext>
          </a:extLst>
        </xdr:cNvPr>
        <xdr:cNvPicPr>
          <a:picLocks noChangeAspect="1"/>
        </xdr:cNvPicPr>
      </xdr:nvPicPr>
      <xdr:blipFill>
        <a:blip xmlns:r="http://schemas.openxmlformats.org/officeDocument/2006/relationships" r:embed="rId4"/>
        <a:stretch>
          <a:fillRect/>
        </a:stretch>
      </xdr:blipFill>
      <xdr:spPr>
        <a:xfrm>
          <a:off x="3486150" y="923925"/>
          <a:ext cx="2713015" cy="2446682"/>
        </a:xfrm>
        <a:prstGeom prst="rect">
          <a:avLst/>
        </a:prstGeom>
      </xdr:spPr>
    </xdr:pic>
    <xdr:clientData/>
  </xdr:twoCellAnchor>
  <xdr:twoCellAnchor editAs="oneCell">
    <xdr:from>
      <xdr:col>10</xdr:col>
      <xdr:colOff>519650</xdr:colOff>
      <xdr:row>4</xdr:row>
      <xdr:rowOff>158610</xdr:rowOff>
    </xdr:from>
    <xdr:to>
      <xdr:col>13</xdr:col>
      <xdr:colOff>700859</xdr:colOff>
      <xdr:row>17</xdr:row>
      <xdr:rowOff>73803</xdr:rowOff>
    </xdr:to>
    <xdr:pic>
      <xdr:nvPicPr>
        <xdr:cNvPr id="7" name="Picture 6">
          <a:extLst>
            <a:ext uri="{FF2B5EF4-FFF2-40B4-BE49-F238E27FC236}">
              <a16:creationId xmlns:a16="http://schemas.microsoft.com/office/drawing/2014/main" id="{B422A1B3-5C3A-4B06-9D7D-A6E9D38705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54100" y="1073010"/>
          <a:ext cx="2772009"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0CFBDB2C-1C24-4DC2-990D-10B96CF8310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11</xdr:row>
          <xdr:rowOff>76200</xdr:rowOff>
        </xdr:from>
        <xdr:to>
          <xdr:col>10</xdr:col>
          <xdr:colOff>495300</xdr:colOff>
          <xdr:row>17</xdr:row>
          <xdr:rowOff>40143</xdr:rowOff>
        </xdr:to>
        <xdr:pic>
          <xdr:nvPicPr>
            <xdr:cNvPr id="9" name="Picture 8">
              <a:extLst>
                <a:ext uri="{FF2B5EF4-FFF2-40B4-BE49-F238E27FC236}">
                  <a16:creationId xmlns:a16="http://schemas.microsoft.com/office/drawing/2014/main" id="{5147C64A-26A4-9983-4B06-92C4BC49D072}"/>
                </a:ext>
              </a:extLst>
            </xdr:cNvPr>
            <xdr:cNvPicPr>
              <a:picLocks noChangeAspect="1" noChangeArrowheads="1"/>
              <a:extLst>
                <a:ext uri="{84589F7E-364E-4C9E-8A38-B11213B215E9}">
                  <a14:cameraTool cellRange="List_Values!$D$27:$E$31" spid="_x0000_s10383"/>
                </a:ext>
              </a:extLst>
            </xdr:cNvPicPr>
          </xdr:nvPicPr>
          <xdr:blipFill>
            <a:blip xmlns:r="http://schemas.openxmlformats.org/officeDocument/2006/relationships" r:embed="rId7"/>
            <a:srcRect/>
            <a:stretch>
              <a:fillRect/>
            </a:stretch>
          </xdr:blipFill>
          <xdr:spPr bwMode="auto">
            <a:xfrm>
              <a:off x="6448425" y="2305050"/>
              <a:ext cx="2981325" cy="108789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257270</xdr:colOff>
      <xdr:row>6</xdr:row>
      <xdr:rowOff>19980</xdr:rowOff>
    </xdr:from>
    <xdr:to>
      <xdr:col>18</xdr:col>
      <xdr:colOff>138416</xdr:colOff>
      <xdr:row>12</xdr:row>
      <xdr:rowOff>180976</xdr:rowOff>
    </xdr:to>
    <xdr:pic>
      <xdr:nvPicPr>
        <xdr:cNvPr id="5" name="Picture 4">
          <a:extLst>
            <a:ext uri="{FF2B5EF4-FFF2-40B4-BE49-F238E27FC236}">
              <a16:creationId xmlns:a16="http://schemas.microsoft.com/office/drawing/2014/main" id="{216821C8-4457-4ECE-9D0F-E81EC3A37EC8}"/>
            </a:ext>
          </a:extLst>
        </xdr:cNvPr>
        <xdr:cNvPicPr>
          <a:picLocks noChangeAspect="1"/>
        </xdr:cNvPicPr>
      </xdr:nvPicPr>
      <xdr:blipFill rotWithShape="1">
        <a:blip xmlns:r="http://schemas.openxmlformats.org/officeDocument/2006/relationships" r:embed="rId2"/>
        <a:srcRect t="14170" r="51248" b="26917"/>
        <a:stretch>
          <a:fillRect/>
        </a:stretch>
      </xdr:blipFill>
      <xdr:spPr>
        <a:xfrm>
          <a:off x="13706570" y="1315380"/>
          <a:ext cx="2462421" cy="1284946"/>
        </a:xfrm>
        <a:prstGeom prst="rect">
          <a:avLst/>
        </a:prstGeom>
      </xdr:spPr>
    </xdr:pic>
    <xdr:clientData/>
  </xdr:twoCellAnchor>
  <xdr:twoCellAnchor editAs="oneCell">
    <xdr:from>
      <xdr:col>7</xdr:col>
      <xdr:colOff>376545</xdr:colOff>
      <xdr:row>4</xdr:row>
      <xdr:rowOff>845</xdr:rowOff>
    </xdr:from>
    <xdr:to>
      <xdr:col>10</xdr:col>
      <xdr:colOff>330921</xdr:colOff>
      <xdr:row>8</xdr:row>
      <xdr:rowOff>187617</xdr:rowOff>
    </xdr:to>
    <xdr:pic>
      <xdr:nvPicPr>
        <xdr:cNvPr id="6" name="Picture 5">
          <a:extLst>
            <a:ext uri="{FF2B5EF4-FFF2-40B4-BE49-F238E27FC236}">
              <a16:creationId xmlns:a16="http://schemas.microsoft.com/office/drawing/2014/main" id="{53B5D611-50BC-4922-AFED-F4BC40328367}"/>
            </a:ext>
          </a:extLst>
        </xdr:cNvPr>
        <xdr:cNvPicPr>
          <a:picLocks noChangeAspect="1"/>
        </xdr:cNvPicPr>
      </xdr:nvPicPr>
      <xdr:blipFill>
        <a:blip xmlns:r="http://schemas.openxmlformats.org/officeDocument/2006/relationships" r:embed="rId3"/>
        <a:stretch>
          <a:fillRect/>
        </a:stretch>
      </xdr:blipFill>
      <xdr:spPr>
        <a:xfrm>
          <a:off x="6882120" y="915245"/>
          <a:ext cx="2383251" cy="948772"/>
        </a:xfrm>
        <a:prstGeom prst="rect">
          <a:avLst/>
        </a:prstGeom>
      </xdr:spPr>
    </xdr:pic>
    <xdr:clientData/>
  </xdr:twoCellAnchor>
  <xdr:twoCellAnchor editAs="oneCell">
    <xdr:from>
      <xdr:col>10</xdr:col>
      <xdr:colOff>741325</xdr:colOff>
      <xdr:row>4</xdr:row>
      <xdr:rowOff>55137</xdr:rowOff>
    </xdr:from>
    <xdr:to>
      <xdr:col>13</xdr:col>
      <xdr:colOff>805993</xdr:colOff>
      <xdr:row>17</xdr:row>
      <xdr:rowOff>58650</xdr:rowOff>
    </xdr:to>
    <xdr:pic>
      <xdr:nvPicPr>
        <xdr:cNvPr id="8" name="Picture 7">
          <a:extLst>
            <a:ext uri="{FF2B5EF4-FFF2-40B4-BE49-F238E27FC236}">
              <a16:creationId xmlns:a16="http://schemas.microsoft.com/office/drawing/2014/main" id="{3460F815-E9B6-46E7-BD0D-6BD452765A69}"/>
            </a:ext>
          </a:extLst>
        </xdr:cNvPr>
        <xdr:cNvPicPr>
          <a:picLocks noChangeAspect="1"/>
        </xdr:cNvPicPr>
      </xdr:nvPicPr>
      <xdr:blipFill>
        <a:blip xmlns:r="http://schemas.openxmlformats.org/officeDocument/2006/relationships" r:embed="rId4"/>
        <a:stretch>
          <a:fillRect/>
        </a:stretch>
      </xdr:blipFill>
      <xdr:spPr>
        <a:xfrm>
          <a:off x="9675775" y="798087"/>
          <a:ext cx="2655468" cy="2441913"/>
        </a:xfrm>
        <a:prstGeom prst="rect">
          <a:avLst/>
        </a:prstGeom>
      </xdr:spPr>
    </xdr:pic>
    <xdr:clientData/>
  </xdr:twoCellAnchor>
  <xdr:twoCellAnchor editAs="oneCell">
    <xdr:from>
      <xdr:col>3</xdr:col>
      <xdr:colOff>266700</xdr:colOff>
      <xdr:row>4</xdr:row>
      <xdr:rowOff>0</xdr:rowOff>
    </xdr:from>
    <xdr:to>
      <xdr:col>6</xdr:col>
      <xdr:colOff>607410</xdr:colOff>
      <xdr:row>17</xdr:row>
      <xdr:rowOff>25691</xdr:rowOff>
    </xdr:to>
    <xdr:pic>
      <xdr:nvPicPr>
        <xdr:cNvPr id="9" name="Picture 8">
          <a:extLst>
            <a:ext uri="{FF2B5EF4-FFF2-40B4-BE49-F238E27FC236}">
              <a16:creationId xmlns:a16="http://schemas.microsoft.com/office/drawing/2014/main" id="{87FD1E4E-4636-459F-8B45-31092DA5460A}"/>
            </a:ext>
          </a:extLst>
        </xdr:cNvPr>
        <xdr:cNvPicPr>
          <a:picLocks noChangeAspect="1"/>
        </xdr:cNvPicPr>
      </xdr:nvPicPr>
      <xdr:blipFill>
        <a:blip xmlns:r="http://schemas.openxmlformats.org/officeDocument/2006/relationships" r:embed="rId5"/>
        <a:stretch>
          <a:fillRect/>
        </a:stretch>
      </xdr:blipFill>
      <xdr:spPr>
        <a:xfrm>
          <a:off x="3533775" y="742950"/>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1" name="Picture 10">
          <a:extLst>
            <a:ext uri="{FF2B5EF4-FFF2-40B4-BE49-F238E27FC236}">
              <a16:creationId xmlns:a16="http://schemas.microsoft.com/office/drawing/2014/main" id="{3DD265F7-1FF5-4AA9-AD65-4DE2FAA0998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800100</xdr:colOff>
          <xdr:row>10</xdr:row>
          <xdr:rowOff>8278</xdr:rowOff>
        </xdr:from>
        <xdr:to>
          <xdr:col>10</xdr:col>
          <xdr:colOff>657225</xdr:colOff>
          <xdr:row>17</xdr:row>
          <xdr:rowOff>57150</xdr:rowOff>
        </xdr:to>
        <xdr:pic>
          <xdr:nvPicPr>
            <xdr:cNvPr id="3" name="Picture 2">
              <a:extLst>
                <a:ext uri="{FF2B5EF4-FFF2-40B4-BE49-F238E27FC236}">
                  <a16:creationId xmlns:a16="http://schemas.microsoft.com/office/drawing/2014/main" id="{C8B6856E-21FD-2F81-9A54-5F443400C299}"/>
                </a:ext>
              </a:extLst>
            </xdr:cNvPr>
            <xdr:cNvPicPr>
              <a:picLocks noChangeAspect="1" noChangeArrowheads="1"/>
              <a:extLst>
                <a:ext uri="{84589F7E-364E-4C9E-8A38-B11213B215E9}">
                  <a14:cameraTool cellRange="List_Values!$D$34:$E$39" spid="_x0000_s7525"/>
                </a:ext>
              </a:extLst>
            </xdr:cNvPicPr>
          </xdr:nvPicPr>
          <xdr:blipFill>
            <a:blip xmlns:r="http://schemas.openxmlformats.org/officeDocument/2006/relationships" r:embed="rId7"/>
            <a:srcRect/>
            <a:stretch>
              <a:fillRect/>
            </a:stretch>
          </xdr:blipFill>
          <xdr:spPr bwMode="auto">
            <a:xfrm>
              <a:off x="6496050" y="2056153"/>
              <a:ext cx="3095625" cy="135379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781050</xdr:colOff>
      <xdr:row>37</xdr:row>
      <xdr:rowOff>9525</xdr:rowOff>
    </xdr:from>
    <xdr:to>
      <xdr:col>19</xdr:col>
      <xdr:colOff>118981</xdr:colOff>
      <xdr:row>45</xdr:row>
      <xdr:rowOff>142875</xdr:rowOff>
    </xdr:to>
    <xdr:grpSp>
      <xdr:nvGrpSpPr>
        <xdr:cNvPr id="17" name="Group 16">
          <a:extLst>
            <a:ext uri="{FF2B5EF4-FFF2-40B4-BE49-F238E27FC236}">
              <a16:creationId xmlns:a16="http://schemas.microsoft.com/office/drawing/2014/main" id="{1CC38B57-0E19-4D90-954D-09298B04AD1E}"/>
            </a:ext>
          </a:extLst>
        </xdr:cNvPr>
        <xdr:cNvGrpSpPr/>
      </xdr:nvGrpSpPr>
      <xdr:grpSpPr>
        <a:xfrm>
          <a:off x="10629900" y="7248525"/>
          <a:ext cx="6481681" cy="1590675"/>
          <a:chOff x="10715625" y="7239000"/>
          <a:chExt cx="6481681" cy="1590675"/>
        </a:xfrm>
      </xdr:grpSpPr>
      <xdr:pic>
        <xdr:nvPicPr>
          <xdr:cNvPr id="18" name="Picture 17">
            <a:extLst>
              <a:ext uri="{FF2B5EF4-FFF2-40B4-BE49-F238E27FC236}">
                <a16:creationId xmlns:a16="http://schemas.microsoft.com/office/drawing/2014/main" id="{282B9D72-C52A-5CAB-F6F0-ECE29332A02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71FB0A9-D498-10FE-1EAF-DC9500481919}"/>
                  </a:ext>
                </a:extLst>
              </xdr:cNvPr>
              <xdr:cNvPicPr>
                <a:picLocks noChangeAspect="1" noChangeArrowheads="1"/>
                <a:extLst>
                  <a:ext uri="{84589F7E-364E-4C9E-8A38-B11213B215E9}">
                    <a14:cameraTool cellRange="List_Values!$G$49:$H$49" spid="_x0000_s7526"/>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21B61F4F-45C0-201F-2DF2-656F47495F23}"/>
                  </a:ext>
                </a:extLst>
              </xdr:cNvPr>
              <xdr:cNvPicPr>
                <a:picLocks noChangeAspect="1" noChangeArrowheads="1"/>
                <a:extLst>
                  <a:ext uri="{84589F7E-364E-4C9E-8A38-B11213B215E9}">
                    <a14:cameraTool cellRange="List_Values!$G$50:$H$50" spid="_x0000_s7527"/>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E746ABE9-0D7E-5E01-3C43-182515013608}"/>
                  </a:ext>
                </a:extLst>
              </xdr:cNvPr>
              <xdr:cNvPicPr>
                <a:picLocks noChangeAspect="1" noChangeArrowheads="1"/>
                <a:extLst>
                  <a:ext uri="{84589F7E-364E-4C9E-8A38-B11213B215E9}">
                    <a14:cameraTool cellRange="List_Values!$G$50:$H$50" spid="_x0000_s7528"/>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F7EBBCE4-3BF3-0F5B-55FD-F68C3E6FAC7D}"/>
                  </a:ext>
                </a:extLst>
              </xdr:cNvPr>
              <xdr:cNvPicPr>
                <a:picLocks noChangeAspect="1" noChangeArrowheads="1"/>
                <a:extLst>
                  <a:ext uri="{84589F7E-364E-4C9E-8A38-B11213B215E9}">
                    <a14:cameraTool cellRange="List_Values!$D$49" spid="_x0000_s7529"/>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AF32D27-058A-0EE2-707D-CB37F0D66B41}"/>
                  </a:ext>
                </a:extLst>
              </xdr:cNvPr>
              <xdr:cNvPicPr>
                <a:picLocks noChangeAspect="1" noChangeArrowheads="1"/>
                <a:extLst>
                  <a:ext uri="{84589F7E-364E-4C9E-8A38-B11213B215E9}">
                    <a14:cameraTool cellRange="List_Values!$D$50" spid="_x0000_s7530"/>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279887</xdr:colOff>
      <xdr:row>4</xdr:row>
      <xdr:rowOff>65978</xdr:rowOff>
    </xdr:from>
    <xdr:to>
      <xdr:col>19</xdr:col>
      <xdr:colOff>518012</xdr:colOff>
      <xdr:row>13</xdr:row>
      <xdr:rowOff>123826</xdr:rowOff>
    </xdr:to>
    <xdr:pic>
      <xdr:nvPicPr>
        <xdr:cNvPr id="5" name="Picture 4">
          <a:extLst>
            <a:ext uri="{FF2B5EF4-FFF2-40B4-BE49-F238E27FC236}">
              <a16:creationId xmlns:a16="http://schemas.microsoft.com/office/drawing/2014/main" id="{26E6C3B4-78E4-416B-BDBF-A90A20C5FF76}"/>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4386412" y="980378"/>
          <a:ext cx="2819400" cy="1753298"/>
        </a:xfrm>
        <a:prstGeom prst="rect">
          <a:avLst/>
        </a:prstGeom>
      </xdr:spPr>
    </xdr:pic>
    <xdr:clientData/>
  </xdr:twoCellAnchor>
  <xdr:twoCellAnchor editAs="oneCell">
    <xdr:from>
      <xdr:col>7</xdr:col>
      <xdr:colOff>79862</xdr:colOff>
      <xdr:row>4</xdr:row>
      <xdr:rowOff>2197</xdr:rowOff>
    </xdr:from>
    <xdr:to>
      <xdr:col>10</xdr:col>
      <xdr:colOff>309969</xdr:colOff>
      <xdr:row>9</xdr:row>
      <xdr:rowOff>59347</xdr:rowOff>
    </xdr:to>
    <xdr:pic>
      <xdr:nvPicPr>
        <xdr:cNvPr id="6" name="Picture 5">
          <a:extLst>
            <a:ext uri="{FF2B5EF4-FFF2-40B4-BE49-F238E27FC236}">
              <a16:creationId xmlns:a16="http://schemas.microsoft.com/office/drawing/2014/main" id="{1C6C84EE-2B1C-4B97-B20D-B480A8CA3C63}"/>
            </a:ext>
          </a:extLst>
        </xdr:cNvPr>
        <xdr:cNvPicPr>
          <a:picLocks noChangeAspect="1"/>
        </xdr:cNvPicPr>
      </xdr:nvPicPr>
      <xdr:blipFill rotWithShape="1">
        <a:blip xmlns:r="http://schemas.openxmlformats.org/officeDocument/2006/relationships" r:embed="rId3"/>
        <a:srcRect l="17940" t="11381" r="47444" b="72824"/>
        <a:stretch/>
      </xdr:blipFill>
      <xdr:spPr>
        <a:xfrm>
          <a:off x="6585437" y="745147"/>
          <a:ext cx="2658982" cy="1009650"/>
        </a:xfrm>
        <a:prstGeom prst="rect">
          <a:avLst/>
        </a:prstGeom>
      </xdr:spPr>
    </xdr:pic>
    <xdr:clientData/>
  </xdr:twoCellAnchor>
  <xdr:twoCellAnchor editAs="oneCell">
    <xdr:from>
      <xdr:col>3</xdr:col>
      <xdr:colOff>257175</xdr:colOff>
      <xdr:row>4</xdr:row>
      <xdr:rowOff>0</xdr:rowOff>
    </xdr:from>
    <xdr:to>
      <xdr:col>6</xdr:col>
      <xdr:colOff>542924</xdr:colOff>
      <xdr:row>17</xdr:row>
      <xdr:rowOff>4883</xdr:rowOff>
    </xdr:to>
    <xdr:pic>
      <xdr:nvPicPr>
        <xdr:cNvPr id="8" name="Picture 7">
          <a:extLst>
            <a:ext uri="{FF2B5EF4-FFF2-40B4-BE49-F238E27FC236}">
              <a16:creationId xmlns:a16="http://schemas.microsoft.com/office/drawing/2014/main" id="{ED2B37FF-964D-48DC-AF3C-E5A7DA32D26F}"/>
            </a:ext>
          </a:extLst>
        </xdr:cNvPr>
        <xdr:cNvPicPr>
          <a:picLocks noChangeAspect="1"/>
        </xdr:cNvPicPr>
      </xdr:nvPicPr>
      <xdr:blipFill>
        <a:blip xmlns:r="http://schemas.openxmlformats.org/officeDocument/2006/relationships" r:embed="rId4"/>
        <a:stretch>
          <a:fillRect/>
        </a:stretch>
      </xdr:blipFill>
      <xdr:spPr>
        <a:xfrm>
          <a:off x="3524250" y="742950"/>
          <a:ext cx="2714624" cy="2443283"/>
        </a:xfrm>
        <a:prstGeom prst="rect">
          <a:avLst/>
        </a:prstGeom>
      </xdr:spPr>
    </xdr:pic>
    <xdr:clientData/>
  </xdr:twoCellAnchor>
  <xdr:twoCellAnchor editAs="oneCell">
    <xdr:from>
      <xdr:col>10</xdr:col>
      <xdr:colOff>770077</xdr:colOff>
      <xdr:row>5</xdr:row>
      <xdr:rowOff>126022</xdr:rowOff>
    </xdr:from>
    <xdr:to>
      <xdr:col>15</xdr:col>
      <xdr:colOff>195009</xdr:colOff>
      <xdr:row>17</xdr:row>
      <xdr:rowOff>69383</xdr:rowOff>
    </xdr:to>
    <xdr:pic>
      <xdr:nvPicPr>
        <xdr:cNvPr id="13" name="Picture 12">
          <a:extLst>
            <a:ext uri="{FF2B5EF4-FFF2-40B4-BE49-F238E27FC236}">
              <a16:creationId xmlns:a16="http://schemas.microsoft.com/office/drawing/2014/main" id="{3441F688-2925-4524-BAFC-D8AE917344C9}"/>
            </a:ext>
          </a:extLst>
        </xdr:cNvPr>
        <xdr:cNvPicPr>
          <a:picLocks noChangeAspect="1"/>
        </xdr:cNvPicPr>
      </xdr:nvPicPr>
      <xdr:blipFill>
        <a:blip xmlns:r="http://schemas.openxmlformats.org/officeDocument/2006/relationships" r:embed="rId5"/>
        <a:stretch>
          <a:fillRect/>
        </a:stretch>
      </xdr:blipFill>
      <xdr:spPr>
        <a:xfrm>
          <a:off x="9704527" y="1059472"/>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4" name="Picture 13">
          <a:extLst>
            <a:ext uri="{FF2B5EF4-FFF2-40B4-BE49-F238E27FC236}">
              <a16:creationId xmlns:a16="http://schemas.microsoft.com/office/drawing/2014/main" id="{26522FDE-B9EB-4969-A424-E6E68EB632B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771525</xdr:colOff>
          <xdr:row>10</xdr:row>
          <xdr:rowOff>0</xdr:rowOff>
        </xdr:from>
        <xdr:to>
          <xdr:col>10</xdr:col>
          <xdr:colOff>582235</xdr:colOff>
          <xdr:row>17</xdr:row>
          <xdr:rowOff>28574</xdr:rowOff>
        </xdr:to>
        <xdr:pic>
          <xdr:nvPicPr>
            <xdr:cNvPr id="2" name="Picture 1">
              <a:extLst>
                <a:ext uri="{FF2B5EF4-FFF2-40B4-BE49-F238E27FC236}">
                  <a16:creationId xmlns:a16="http://schemas.microsoft.com/office/drawing/2014/main" id="{55A0FCD0-DE95-B76F-9EE3-6053A1D25B1D}"/>
                </a:ext>
              </a:extLst>
            </xdr:cNvPr>
            <xdr:cNvPicPr>
              <a:picLocks noChangeAspect="1" noChangeArrowheads="1"/>
              <a:extLst>
                <a:ext uri="{84589F7E-364E-4C9E-8A38-B11213B215E9}">
                  <a14:cameraTool cellRange="List_Values!$D$42:$E$47" spid="_x0000_s8565"/>
                </a:ext>
              </a:extLst>
            </xdr:cNvPicPr>
          </xdr:nvPicPr>
          <xdr:blipFill>
            <a:blip xmlns:r="http://schemas.openxmlformats.org/officeDocument/2006/relationships" r:embed="rId7"/>
            <a:srcRect/>
            <a:stretch>
              <a:fillRect/>
            </a:stretch>
          </xdr:blipFill>
          <xdr:spPr bwMode="auto">
            <a:xfrm>
              <a:off x="6467475" y="2047875"/>
              <a:ext cx="3049210" cy="133349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723900</xdr:colOff>
      <xdr:row>37</xdr:row>
      <xdr:rowOff>180975</xdr:rowOff>
    </xdr:from>
    <xdr:to>
      <xdr:col>19</xdr:col>
      <xdr:colOff>261856</xdr:colOff>
      <xdr:row>46</xdr:row>
      <xdr:rowOff>114300</xdr:rowOff>
    </xdr:to>
    <xdr:grpSp>
      <xdr:nvGrpSpPr>
        <xdr:cNvPr id="9" name="Group 8">
          <a:extLst>
            <a:ext uri="{FF2B5EF4-FFF2-40B4-BE49-F238E27FC236}">
              <a16:creationId xmlns:a16="http://schemas.microsoft.com/office/drawing/2014/main" id="{073578C6-8362-46F9-8E06-1D170303E893}"/>
            </a:ext>
          </a:extLst>
        </xdr:cNvPr>
        <xdr:cNvGrpSpPr/>
      </xdr:nvGrpSpPr>
      <xdr:grpSpPr>
        <a:xfrm>
          <a:off x="10467975" y="7419975"/>
          <a:ext cx="6481681" cy="1581150"/>
          <a:chOff x="10715625" y="7239000"/>
          <a:chExt cx="6481681" cy="1590675"/>
        </a:xfrm>
      </xdr:grpSpPr>
      <xdr:pic>
        <xdr:nvPicPr>
          <xdr:cNvPr id="16" name="Picture 15">
            <a:extLst>
              <a:ext uri="{FF2B5EF4-FFF2-40B4-BE49-F238E27FC236}">
                <a16:creationId xmlns:a16="http://schemas.microsoft.com/office/drawing/2014/main" id="{2E99957B-BE52-C612-6838-E0309B423C5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8C90456-1B9B-4B50-38FA-79E55B69D3D0}"/>
                  </a:ext>
                </a:extLst>
              </xdr:cNvPr>
              <xdr:cNvPicPr>
                <a:picLocks noChangeAspect="1" noChangeArrowheads="1"/>
                <a:extLst>
                  <a:ext uri="{84589F7E-364E-4C9E-8A38-B11213B215E9}">
                    <a14:cameraTool cellRange="List_Values!$G$49:$H$49" spid="_x0000_s8566"/>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34FE68F5-8A22-20F8-D135-45E076131A64}"/>
                  </a:ext>
                </a:extLst>
              </xdr:cNvPr>
              <xdr:cNvPicPr>
                <a:picLocks noChangeAspect="1" noChangeArrowheads="1"/>
                <a:extLst>
                  <a:ext uri="{84589F7E-364E-4C9E-8A38-B11213B215E9}">
                    <a14:cameraTool cellRange="List_Values!$G$50:$H$50" spid="_x0000_s8567"/>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27052C00-B6F7-5BEF-4372-8673789E65CD}"/>
                  </a:ext>
                </a:extLst>
              </xdr:cNvPr>
              <xdr:cNvPicPr>
                <a:picLocks noChangeAspect="1" noChangeArrowheads="1"/>
                <a:extLst>
                  <a:ext uri="{84589F7E-364E-4C9E-8A38-B11213B215E9}">
                    <a14:cameraTool cellRange="List_Values!$G$50:$H$50" spid="_x0000_s8568"/>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8F698444-79C2-7262-721E-9DBC7CD9974D}"/>
                  </a:ext>
                </a:extLst>
              </xdr:cNvPr>
              <xdr:cNvPicPr>
                <a:picLocks noChangeAspect="1" noChangeArrowheads="1"/>
                <a:extLst>
                  <a:ext uri="{84589F7E-364E-4C9E-8A38-B11213B215E9}">
                    <a14:cameraTool cellRange="List_Values!$D$49" spid="_x0000_s8569"/>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44889DB-718F-2C8F-7049-3CBC10C33D28}"/>
                  </a:ext>
                </a:extLst>
              </xdr:cNvPr>
              <xdr:cNvPicPr>
                <a:picLocks noChangeAspect="1" noChangeArrowheads="1"/>
                <a:extLst>
                  <a:ext uri="{84589F7E-364E-4C9E-8A38-B11213B215E9}">
                    <a14:cameraTool cellRange="List_Values!$D$50" spid="_x0000_s8570"/>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TID10DT110EN_Trimoterm%20FTV%20-%20Cutting%20List/Verzija%201_4%20-%20Delovna/Arhiv/Trimoterm%20FTV%20-%20Cutting%20List_MultiLanguage.xlsx" TargetMode="External"/><Relationship Id="rId2" Type="http://schemas.openxmlformats.org/officeDocument/2006/relationships/externalLinkPath" Target="https://recticel.sharepoint.com/teams/P_TIP_GRP-TDWorkspace/Shared%20Documents/General/TID10DT110EN_Trimoterm%20FTV%20-%20Cutting%20List/Verzija%201_4%20-%20Delovna/Arhiv/Trimoterm%20FTV%20-%20Cutting%20List_MultiLanguage.xlsx" TargetMode="External"/><Relationship Id="rId1" Type="http://schemas.openxmlformats.org/officeDocument/2006/relationships/externalLinkPath" Target="/teams/P_TIP_GRP-TDWorkspace/Shared%20Documents/General/TID10DT110EN_Trimoterm%20FTV%20-%20Cutting%20List/Verzija%201_4%20-%20Delovna/Arhiv/Trimoterm%20FTV%20-%20Cutting%20List_MultiLangu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
      <sheetName val="FTV Panel"/>
      <sheetName val="FTV sharp L corner (trans)"/>
      <sheetName val="FTV sharp U corner (trans)"/>
      <sheetName val="FTV L corner (longi)_Cut"/>
      <sheetName val="FTV L corner (longi)_Full"/>
      <sheetName val="TM"/>
      <sheetName val="FTV round L corner (longi)"/>
      <sheetName val="FTV round U corner (longi)"/>
      <sheetName val="List_Values"/>
      <sheetName val="Updates"/>
    </sheetNames>
    <sheetDataSet>
      <sheetData sheetId="0"/>
      <sheetData sheetId="1"/>
      <sheetData sheetId="2"/>
      <sheetData sheetId="3"/>
      <sheetData sheetId="4"/>
      <sheetData sheetId="5"/>
      <sheetData sheetId="6">
        <row r="68">
          <cell r="B68" t="str">
            <v>Micro-lined profile (M3)</v>
          </cell>
        </row>
      </sheetData>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550AE5-2966-4478-B061-DF377501D963}" name="Table1" displayName="Table1" ref="A23:S34" totalsRowCount="1" headerRowDxfId="574" dataDxfId="572" totalsRowDxfId="570" headerRowBorderDxfId="573" tableBorderDxfId="571" totalsRowBorderDxfId="569">
  <autoFilter ref="A23:S33" xr:uid="{03550AE5-2966-4478-B061-DF377501D96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B497480-AF85-4745-BBB9-FFE9E1EDC808}" name="Fasada/Faza" dataDxfId="568" totalsRowDxfId="567"/>
    <tableColumn id="2" xr3:uid="{FE42BB1A-0D88-40FA-B3C7-4100F76B0583}" name="Položaj" dataDxfId="566" totalsRowDxfId="565"/>
    <tableColumn id="3" xr3:uid="{3AAD7609-EB8B-4201-8E03-17D71A297FAA}" name="Količina_x000a_Q [kos]" dataDxfId="564" totalsRowDxfId="563"/>
    <tableColumn id="4" xr3:uid="{97DFBC6F-2B6F-4FD5-9974-523F6DBB8C35}" name="Dolžina_x000a_L [mm]" dataDxfId="562" totalsRowDxfId="561"/>
    <tableColumn id="5" xr3:uid="{7A5245C8-8227-428E-8665-14857C4D1F7D}" name="Debelina_x000a_T [mm]" dataDxfId="560" totalsRowDxfId="559"/>
    <tableColumn id="6" xr3:uid="{B06F805F-9E82-46FB-9E4A-0BF7174B2967}" name="Modul_x000a_M [mm]" dataDxfId="558" totalsRowDxfId="557"/>
    <tableColumn id="7" xr3:uid="{96B8890E-7975-4DC0-AD70-C43F1DAE21CE}" name="Vrsta panela" dataDxfId="556" totalsRowDxfId="555"/>
    <tableColumn id="8" xr3:uid="{F7F0C8A3-57A6-43DB-B8FB-AC526B49907F}" name="Tip jedra" dataDxfId="554" totalsRowDxfId="553"/>
    <tableColumn id="9" xr3:uid="{162864BB-E503-4B0A-8EC7-1700984A75BF}" name="Debelina _x000a_(stran A) [mm]" dataDxfId="552" totalsRowDxfId="551"/>
    <tableColumn id="10" xr3:uid="{56B247BA-7481-4634-A775-8A9D3047CB7E}" name="Vrsta premaza _x000a_(stran A)" dataDxfId="550" totalsRowDxfId="549"/>
    <tableColumn id="11" xr3:uid="{33240B66-F3FC-4B9A-8225-8DF2718EBD1E}" name="Barva _x000a_(stran A)" dataDxfId="548" totalsRowDxfId="547"/>
    <tableColumn id="12" xr3:uid="{B9EEAA89-F704-4DF8-866A-971FD4FD978E}" name="Vrsta profila _x000a_(stran A)" dataDxfId="546" totalsRowDxfId="545"/>
    <tableColumn id="13" xr3:uid="{E3936198-CD3F-4141-9370-8D2357C7ABAC}" name="Debelina _x000a_(stran B) [mm]" dataDxfId="544" totalsRowDxfId="543"/>
    <tableColumn id="14" xr3:uid="{1580DE88-FCC9-449A-9C17-E191A2891005}" name="Vrsta premaza _x000a_(stran B)" dataDxfId="542" totalsRowDxfId="541"/>
    <tableColumn id="15" xr3:uid="{116E16C5-B739-4F11-A034-8B7B069672A1}" name="Barva _x000a_(stran B)" dataDxfId="540" totalsRowDxfId="539"/>
    <tableColumn id="16" xr3:uid="{059C8564-3B30-4A1A-AC5A-2F009FC8E184}" name="Vrsta profila _x000a_(stran B)" dataDxfId="538" totalsRowDxfId="537"/>
    <tableColumn id="17" xr3:uid="{3EBD03A0-4AA2-4E5A-80C4-6F158A1A3DD4}" name="Opomba" totalsRowLabel="Skupaj [m2]" dataDxfId="536" totalsRowDxfId="535"/>
    <tableColumn id="18" xr3:uid="{8D6D3032-6345-4B65-B4FC-BC4E4BC05C6B}" name="Skupaj_x000a_Q×L×M [m2]" totalsRowFunction="sum" dataDxfId="534" totalsRowDxfId="533">
      <calculatedColumnFormula>C24*D24/1000*F24/1000</calculatedColumnFormula>
    </tableColumn>
    <tableColumn id="19" xr3:uid="{40D133F4-1327-4EA0-84AE-83ACFF8C8CC5}" name="Prioriteta" dataDxfId="532" totalsRowDxfId="53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8269F2-77B2-4571-8A55-55BD047D2B9E}" name="Table2" displayName="Table2" ref="A23:V34" totalsRowCount="1" headerRowDxfId="530" dataDxfId="528" totalsRowDxfId="526" headerRowBorderDxfId="529" tableBorderDxfId="527">
  <autoFilter ref="A23:V33" xr:uid="{E38269F2-77B2-4571-8A55-55BD047D2B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17BF085A-A47F-47A0-931E-D3F5727E15DE}" name="Fasada/Faza" dataDxfId="525" totalsRowDxfId="524"/>
    <tableColumn id="2" xr3:uid="{5E26DE69-FB8E-47A6-9679-9088E93E2D9E}" name="Položaj" dataDxfId="523" totalsRowDxfId="522"/>
    <tableColumn id="3" xr3:uid="{B1AF581D-EEB9-4EB4-84F4-3126D067E895}" name="Količina_x000a_Q [kos]" dataDxfId="521" totalsRowDxfId="520"/>
    <tableColumn id="4" xr3:uid="{B26FF364-34A5-4653-A918-51CF7B18058F}" name="A [mm]" dataDxfId="519" totalsRowDxfId="518"/>
    <tableColumn id="5" xr3:uid="{B6FFC021-E827-42C9-8799-1CF02010518E}" name="B [mm]" dataDxfId="517" totalsRowDxfId="516"/>
    <tableColumn id="6" xr3:uid="{3072D4BE-4451-41AE-B1C7-73939DC13FAF}" name="Kot_x000a_[°]" dataDxfId="515" totalsRowDxfId="514"/>
    <tableColumn id="7" xr3:uid="{B7279285-BD1A-4FBA-912D-8EECE206EFE2}" name="Dimenzija_x000a_L=A+B [mm]" dataDxfId="513" totalsRowDxfId="512">
      <calculatedColumnFormula>D24+E24</calculatedColumnFormula>
    </tableColumn>
    <tableColumn id="8" xr3:uid="{9D91E482-E1F0-49FA-A9EC-F23283E2D697}" name="Debelina_x000a_T [mm]" dataDxfId="511" totalsRowDxfId="510"/>
    <tableColumn id="9" xr3:uid="{5DC3D2F6-3D19-41F2-AF55-08D383C14AF6}" name="Modul_x000a_M [mm]" dataDxfId="509" totalsRowDxfId="508"/>
    <tableColumn id="10" xr3:uid="{FD71DBEB-9733-47C8-90A1-3404430CA74B}" name="Vrsta panela" dataDxfId="507" totalsRowDxfId="506"/>
    <tableColumn id="11" xr3:uid="{F7D00E42-13FA-45C6-BDA2-658CF5821BF4}" name="Tip jedra" dataDxfId="505" totalsRowDxfId="504"/>
    <tableColumn id="12" xr3:uid="{5432BEA7-4161-4364-8E31-5EC8A4571167}" name="Debelina _x000a_(stran A) [mm]" dataDxfId="503" totalsRowDxfId="502"/>
    <tableColumn id="13" xr3:uid="{297B22F6-6A67-4F8E-81EF-119DF4E4483F}" name="Vrsta premaza _x000a_(stran A)" dataDxfId="501" totalsRowDxfId="500"/>
    <tableColumn id="14" xr3:uid="{D57DB57F-E568-49A2-BBC3-1A1C53EDECA0}" name="Barva _x000a_(stran A)" dataDxfId="499" totalsRowDxfId="498"/>
    <tableColumn id="15" xr3:uid="{C54ED9DE-608D-46F0-A485-A58D1E78E51C}" name="Vrsta profila _x000a_(stran A)" dataDxfId="497" totalsRowDxfId="496"/>
    <tableColumn id="16" xr3:uid="{F941529A-DFEB-456A-AB08-34FE38E6F600}" name="Debelina _x000a_(stran B) [mm]" dataDxfId="495" totalsRowDxfId="494"/>
    <tableColumn id="17" xr3:uid="{86CAB7A8-3991-43BA-BEF0-02F2111B02A1}" name="Vrsta premaza _x000a_(stran B)" dataDxfId="493" totalsRowDxfId="492"/>
    <tableColumn id="18" xr3:uid="{FF2A45B4-E422-4E41-9E4B-868F326ED5C1}" name="Barva _x000a_(stran B)" dataDxfId="491" totalsRowDxfId="490"/>
    <tableColumn id="19" xr3:uid="{F2040752-1285-4123-818B-F34F984BA043}" name="Vrsta profila _x000a_(stran B)" dataDxfId="489" totalsRowDxfId="488"/>
    <tableColumn id="20" xr3:uid="{C9ACCFBD-994C-4566-9BA7-6180CB9D84E6}" name="Opomba" totalsRowLabel="Skupaj [m2]" dataDxfId="487" totalsRowDxfId="486"/>
    <tableColumn id="21" xr3:uid="{6DAA6847-A890-4E36-90D4-244ABF723010}" name="Skupaj_x000a_Q×L×M [m2]" totalsRowFunction="sum" dataDxfId="485" totalsRowDxfId="484">
      <calculatedColumnFormula>C24*G24/1000*I24/1000</calculatedColumnFormula>
    </tableColumn>
    <tableColumn id="22" xr3:uid="{853E4FBC-DF4D-484D-A414-7D1949F04D7A}" name="Prioriteta" dataDxfId="483" totalsRowDxfId="48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BEA86A2-5E2F-4627-B678-F16BA1E79304}" name="Table3" displayName="Table3" ref="A23:X34" totalsRowCount="1" headerRowDxfId="481" dataDxfId="479" totalsRowDxfId="477" headerRowBorderDxfId="480" tableBorderDxfId="478">
  <autoFilter ref="A23:X33" xr:uid="{2BEA86A2-5E2F-4627-B678-F16BA1E793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34FA2E6F-F894-49B9-A363-BE1E84D9B28C}" name="Fasada/Faza" dataDxfId="476" totalsRowDxfId="475"/>
    <tableColumn id="2" xr3:uid="{D67F3F68-6350-4A00-85D5-74DC473AFB53}" name="Položaj" dataDxfId="474" totalsRowDxfId="473"/>
    <tableColumn id="3" xr3:uid="{B648AC4B-8317-4841-A09B-22436AA6278B}" name="Količina_x000a_Q [kos]" dataDxfId="472" totalsRowDxfId="471"/>
    <tableColumn id="4" xr3:uid="{316BCA29-6653-49BB-A182-9E5468AC8722}" name="A [mm]" dataDxfId="470" totalsRowDxfId="469"/>
    <tableColumn id="5" xr3:uid="{9AD159D3-8EAE-41D6-A147-5A08DE7C7383}" name="B [mm]" dataDxfId="468" totalsRowDxfId="467"/>
    <tableColumn id="6" xr3:uid="{8FA95B83-5508-4C19-9DD1-C455D9175888}" name="C [mm]" dataDxfId="466" totalsRowDxfId="465"/>
    <tableColumn id="7" xr3:uid="{E451AD24-A00D-4969-BCAC-D7A1D74F0C16}" name="Kot_x000a_a [°]" dataDxfId="464" totalsRowDxfId="463"/>
    <tableColumn id="8" xr3:uid="{FCAF96DA-8B4F-4236-A8C1-488075526EC7}" name="Kot_x000a_c [°]" dataDxfId="462" totalsRowDxfId="461"/>
    <tableColumn id="9" xr3:uid="{B5664CA6-7321-486C-A60E-991A77F746FF}" name="Dimenzija_x000a_L = A + B + C [mm]" dataDxfId="460" totalsRowDxfId="459">
      <calculatedColumnFormula>D24+E24+F24</calculatedColumnFormula>
    </tableColumn>
    <tableColumn id="10" xr3:uid="{BC7A871F-CA8E-479C-9CAE-C9AA7CD6BA73}" name="Debelina_x000a_T [mm]" dataDxfId="458" totalsRowDxfId="457"/>
    <tableColumn id="11" xr3:uid="{9AC13EA5-3925-4CF7-BEDD-3F2779EE5C6D}" name="Modul_x000a_M [mm]" dataDxfId="456" totalsRowDxfId="455"/>
    <tableColumn id="12" xr3:uid="{E9A85488-2380-415D-9A1A-6E99DD3777A8}" name="Vrsta panela" dataDxfId="454" totalsRowDxfId="453"/>
    <tableColumn id="13" xr3:uid="{24562636-D7BD-41C3-9AD2-EDD8D24B3714}" name="Tip jedra" dataDxfId="452" totalsRowDxfId="451"/>
    <tableColumn id="14" xr3:uid="{16F4D6CE-31D5-4F21-B829-C52C69BD7FDE}" name="Debelina _x000a_(stran A) [mm]" dataDxfId="450" totalsRowDxfId="449"/>
    <tableColumn id="15" xr3:uid="{EB6DDF17-68E8-43F6-879B-907E99B0E853}" name="Vrsta premaza _x000a_(stran A)" dataDxfId="448" totalsRowDxfId="447"/>
    <tableColumn id="16" xr3:uid="{F3F78F25-F62D-4885-955D-CF67E380B446}" name="Barva _x000a_(stran A)" dataDxfId="446" totalsRowDxfId="445"/>
    <tableColumn id="17" xr3:uid="{382615C8-3E8E-467E-9F18-3708900B7015}" name="Vrsta profila _x000a_(stran A)" dataDxfId="444" totalsRowDxfId="443"/>
    <tableColumn id="18" xr3:uid="{A0797670-8439-4038-A005-D8348264AD7C}" name="Debelina _x000a_(stran B) [mm]" dataDxfId="442" totalsRowDxfId="441"/>
    <tableColumn id="19" xr3:uid="{29638E6F-6974-4614-9483-7E12B981C8A4}" name="Vrsta premaza _x000a_(stran B)" dataDxfId="440" totalsRowDxfId="439"/>
    <tableColumn id="20" xr3:uid="{DBFCDC3D-5689-4F76-9E92-F7592F9F83AF}" name="Barva _x000a_(stran B)" dataDxfId="438" totalsRowDxfId="437"/>
    <tableColumn id="21" xr3:uid="{16170831-0C73-496C-B415-FA41FAABCF9A}" name="Vrsta profila _x000a_(stran B)" dataDxfId="436" totalsRowDxfId="435"/>
    <tableColumn id="22" xr3:uid="{2DFC2476-BD7B-4567-8CC8-191F4272AF6B}" name="Opomba" totalsRowLabel="Skupaj [m2]" dataDxfId="434" totalsRowDxfId="433"/>
    <tableColumn id="23" xr3:uid="{9E51AAD0-F3D6-4862-A140-CCFAC4A074BB}" name="Skupaj_x000a_Q×L×M [m2]" totalsRowFunction="sum" dataDxfId="432" totalsRowDxfId="431">
      <calculatedColumnFormula>C24*I24/1000*K24/1000</calculatedColumnFormula>
    </tableColumn>
    <tableColumn id="24" xr3:uid="{A3A40477-D090-4F47-B0D0-48E105461702}" name="Prioriteta" dataDxfId="430" totalsRowDxfId="42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A590D9-4422-42E8-9FB5-2B7D91223D04}" name="Table4" displayName="Table4" ref="A23:W34" totalsRowCount="1" headerRowDxfId="428" dataDxfId="426" totalsRowDxfId="424" headerRowBorderDxfId="427" tableBorderDxfId="425">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783B8E7-7CC9-4A55-B351-C508316832A9}" name="Fasada/Faza" dataDxfId="423" totalsRowDxfId="422"/>
    <tableColumn id="2" xr3:uid="{DE1CC794-20C0-42A2-B96A-7CE7FBD08CF7}" name="Položaj" dataDxfId="421" totalsRowDxfId="420"/>
    <tableColumn id="3" xr3:uid="{4F26DEEA-2E47-48B2-A935-9EE7BA1EF222}" name="Količina_x000a_Q [kos]" dataDxfId="419" totalsRowDxfId="418"/>
    <tableColumn id="4" xr3:uid="{2DD7BF37-A0B4-4783-83DA-48BC14977362}" name="A [mm]" dataDxfId="417" totalsRowDxfId="416"/>
    <tableColumn id="5" xr3:uid="{F58E5C0D-59DC-4D0A-9470-205F641E448C}" name="B [mm]" dataDxfId="415" totalsRowDxfId="414"/>
    <tableColumn id="6" xr3:uid="{04690CF0-ED44-4CE9-849F-8C9C7BC5DAC8}" name="Dimenzija_x000a_A+B [mm]" dataDxfId="413" totalsRowDxfId="412">
      <calculatedColumnFormula>D24+E24</calculatedColumnFormula>
    </tableColumn>
    <tableColumn id="7" xr3:uid="{B380A317-8031-4DA1-8727-FDAE82C9B7EA}" name="Kot_x000a_[°]" dataDxfId="411" totalsRowDxfId="410"/>
    <tableColumn id="8" xr3:uid="{88A2D731-A95E-4B4D-B493-B16AD749A743}" name="Dolžina_x000a_L [mm]" dataDxfId="409" totalsRowDxfId="408"/>
    <tableColumn id="9" xr3:uid="{40193CEF-6021-42A4-BE22-7EC0CCE98B39}" name="Debelina_x000a_T [mm]" dataDxfId="407" totalsRowDxfId="406"/>
    <tableColumn id="10" xr3:uid="{1DC3A4FB-8708-49C9-9B65-2A7C06F2DA68}" name="Modul_x000a_M [mm]" dataDxfId="405" totalsRowDxfId="404"/>
    <tableColumn id="11" xr3:uid="{B754F6C5-4536-4FD1-A18B-3544BEE1A084}" name="Vrsta panela" dataDxfId="403" totalsRowDxfId="402"/>
    <tableColumn id="12" xr3:uid="{9D593211-E32E-4368-99D0-E64E02B7AEF4}" name="Tip jedra" dataDxfId="401" totalsRowDxfId="400"/>
    <tableColumn id="13" xr3:uid="{4FBFBD3E-FF2D-4F6A-9905-BA34676628DB}" name="Debelina _x000a_(stran A) [mm]" dataDxfId="399" totalsRowDxfId="398"/>
    <tableColumn id="14" xr3:uid="{5422C484-0BC0-4932-8691-60910207BE21}" name="Vrsta premaza _x000a_(stran A)" dataDxfId="397" totalsRowDxfId="396"/>
    <tableColumn id="15" xr3:uid="{CCFEDA5D-DA8E-4FC1-B932-8765E259EE61}" name="Barva _x000a_(stran A)" dataDxfId="395" totalsRowDxfId="394"/>
    <tableColumn id="16" xr3:uid="{57D7756C-7980-4E7A-A705-05C51EF9B70F}" name="Vrsta profila _x000a_(stran A)" dataDxfId="393" totalsRowDxfId="392"/>
    <tableColumn id="17" xr3:uid="{95AC0E3C-425D-4758-8225-CC268B31BFF6}" name="Debelina _x000a_(stran B) [mm]" dataDxfId="391" totalsRowDxfId="390"/>
    <tableColumn id="18" xr3:uid="{C81A16FE-2F52-4C27-B1F5-AB87DDB0FB72}" name="Vrsta premaza _x000a_(stran B)" dataDxfId="389" totalsRowDxfId="388"/>
    <tableColumn id="19" xr3:uid="{DCBA6A79-D5F5-48E8-ACCA-E0363DE50DAD}" name="Barva _x000a_(stran B)" dataDxfId="387" totalsRowDxfId="386"/>
    <tableColumn id="20" xr3:uid="{E9F30C13-B419-44C3-9D0E-0A5FB3F4FF7C}" name="Vrsta profila _x000a_(stran B)" dataDxfId="385" totalsRowDxfId="384"/>
    <tableColumn id="21" xr3:uid="{B1E3F7F2-4CF3-4E3D-8553-D697D7C3ADF0}" name="Opomba" totalsRowLabel="Skupaj [m2]" dataDxfId="383" totalsRowDxfId="382"/>
    <tableColumn id="22" xr3:uid="{A8943420-06C1-420A-A4ED-9DBF1C08C597}" name="Skupaj_x000a_Q×L×M [m2]" totalsRowFunction="sum" dataDxfId="381" totalsRowDxfId="380">
      <calculatedColumnFormula>C24*H24/1000*J24/1000</calculatedColumnFormula>
    </tableColumn>
    <tableColumn id="23" xr3:uid="{606CB22C-8DDE-4716-9696-B49C9FBF228F}" name="Prioriteta" dataDxfId="379" totalsRowDxfId="37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750D4E-A34D-4968-A67E-E3D4DA30F292}" name="Table48" displayName="Table48" ref="A23:W34" totalsRowCount="1" headerRowDxfId="377" dataDxfId="375" totalsRowDxfId="373" headerRowBorderDxfId="376" tableBorderDxfId="374">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2A7674F-161E-4486-AFF7-6A3A9E2E6E95}" name="Fasada/Faza" dataDxfId="372" totalsRowDxfId="371"/>
    <tableColumn id="2" xr3:uid="{B57C1B7A-B22E-4E30-BEF0-BCA28DA3995F}" name="Položaj" dataDxfId="370" totalsRowDxfId="369"/>
    <tableColumn id="3" xr3:uid="{8DCE7811-5DAC-48A3-A213-ED76DEA37798}" name="Količina_x000a_Q [kos]" dataDxfId="368" totalsRowDxfId="367"/>
    <tableColumn id="4" xr3:uid="{18DB06DF-828C-4348-8CCD-C89778886AFA}" name="A [mm]" dataDxfId="366" totalsRowDxfId="365"/>
    <tableColumn id="5" xr3:uid="{A91E2B8D-9AF7-43E5-969B-388B89D94580}" name="B [mm]" dataDxfId="364" totalsRowDxfId="363"/>
    <tableColumn id="6" xr3:uid="{DAC670E4-05EC-4370-BAFA-C755294ED182}" name="Dimenzija_x000a_A+B [mm]" dataDxfId="362" totalsRowDxfId="361">
      <calculatedColumnFormula>D24+E24</calculatedColumnFormula>
    </tableColumn>
    <tableColumn id="7" xr3:uid="{3DC2E5C8-C588-480A-A88B-5EC035C366F8}" name="Kot_x000a_[°]" dataDxfId="360" totalsRowDxfId="359"/>
    <tableColumn id="8" xr3:uid="{7F18974C-3EB7-42D0-AAF9-0FED940CE849}" name="Dolžina_x000a_L [mm]" dataDxfId="358" totalsRowDxfId="357"/>
    <tableColumn id="9" xr3:uid="{33C20B68-F167-461E-81F3-060D70FCE16E}" name="Debelina_x000a_T [mm]" dataDxfId="356" totalsRowDxfId="355"/>
    <tableColumn id="10" xr3:uid="{0A65C32D-6D1F-468A-80D7-1940D094F130}" name="Modul_x000a_M [mm]" dataDxfId="354" totalsRowDxfId="353"/>
    <tableColumn id="11" xr3:uid="{2872944B-0946-4C30-8CF3-7BAC9407232B}" name="Vrsta panela" dataDxfId="352" totalsRowDxfId="351"/>
    <tableColumn id="12" xr3:uid="{1E811553-737D-4F12-BF35-71649CFB50C1}" name="Tip jedra" dataDxfId="350" totalsRowDxfId="349"/>
    <tableColumn id="13" xr3:uid="{A7909B4F-B71F-4647-8ACF-79F15F4C3D65}" name="Debelina _x000a_(stran A) [mm]" dataDxfId="348" totalsRowDxfId="347"/>
    <tableColumn id="14" xr3:uid="{544D3BA6-55FD-4BBC-ABF1-8B720CB81CD8}" name="Vrsta premaza _x000a_(stran A)" dataDxfId="346" totalsRowDxfId="345"/>
    <tableColumn id="15" xr3:uid="{A464A81D-00F0-40B4-9FA5-345A527562C0}" name="Barva _x000a_(stran A)" dataDxfId="344" totalsRowDxfId="343"/>
    <tableColumn id="16" xr3:uid="{34E998D9-BB59-4558-B36F-D0FA82F8782B}" name="Vrsta profila _x000a_(stran A)" dataDxfId="342" totalsRowDxfId="341"/>
    <tableColumn id="17" xr3:uid="{3D56E784-2934-469F-A3D0-14AA5B4D5FD6}" name="Debelina _x000a_(stran B) [mm]" dataDxfId="340" totalsRowDxfId="339"/>
    <tableColumn id="18" xr3:uid="{8738AD36-D6C2-4CC7-8908-187F474C01B5}" name="Vrsta premaza _x000a_(stran B)" dataDxfId="338" totalsRowDxfId="337"/>
    <tableColumn id="19" xr3:uid="{25816E51-3520-4326-8890-372AB52AB0F9}" name="Barva _x000a_(stran B)" dataDxfId="336" totalsRowDxfId="335"/>
    <tableColumn id="20" xr3:uid="{E748B4ED-A431-4AA4-86C4-4F0F33611D9B}" name="Vrsta profila _x000a_(stran B)" dataDxfId="334" totalsRowDxfId="333"/>
    <tableColumn id="21" xr3:uid="{7096D0C2-9DC6-4E4A-977B-10B3CBDC0C29}" name="Opomba" totalsRowLabel="Skupaj [m2]" dataDxfId="332" totalsRowDxfId="331"/>
    <tableColumn id="22" xr3:uid="{7AC87F90-7498-404D-8D43-A9C660FF283E}" name="Skupaj_x000a_Q×L×M [m2]" totalsRowFunction="sum" dataDxfId="330" totalsRowDxfId="329">
      <calculatedColumnFormula>C24*H24/1000*J24/1000</calculatedColumnFormula>
    </tableColumn>
    <tableColumn id="23" xr3:uid="{74A794F2-BC0A-48DC-9495-A66C344574FF}" name="Prioriteta" dataDxfId="328" totalsRowDxfId="32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5355EF-54FF-4E08-B03E-BE59EE6C5CD4}" name="Table5" displayName="Table5" ref="A23:W34" totalsRowCount="1" headerRowDxfId="326" dataDxfId="324" totalsRowDxfId="322" headerRowBorderDxfId="325" tableBorderDxfId="323">
  <autoFilter ref="A23:W33" xr:uid="{875355EF-54FF-4E08-B03E-BE59EE6C5C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1F1D55D-0753-44A6-B65F-86B63F4051B9}" name="Fasada/Faza" dataDxfId="321" totalsRowDxfId="320"/>
    <tableColumn id="2" xr3:uid="{B6264FC5-96AC-4A19-B75E-2A46F1FD0560}" name="Položaj" dataDxfId="319" totalsRowDxfId="318"/>
    <tableColumn id="3" xr3:uid="{0B05F846-3BF1-4B67-8C14-EF322582AEA4}" name="Količina_x000a_Q [kos]" dataDxfId="317" totalsRowDxfId="316"/>
    <tableColumn id="4" xr3:uid="{AE6221F7-81AE-45B0-9ADB-899613E453E9}" name="A [mm]" dataDxfId="315" totalsRowDxfId="314"/>
    <tableColumn id="5" xr3:uid="{8B1C5A57-4E0F-4602-8142-56B8BA85ECA1}" name="B [mm]" dataDxfId="313" totalsRowDxfId="312"/>
    <tableColumn id="6" xr3:uid="{53CCC58D-F400-433E-B456-FDC81599B648}" name="Dimenzija_x000a_A+B [mm]" dataDxfId="311" totalsRowDxfId="310">
      <calculatedColumnFormula>D24+E24</calculatedColumnFormula>
    </tableColumn>
    <tableColumn id="7" xr3:uid="{D588BB6B-C8A2-4889-81C6-554B5DE87E24}" name="Kot_x000a_[°]" dataDxfId="309" totalsRowDxfId="308"/>
    <tableColumn id="8" xr3:uid="{189E0743-EEFE-4508-9AFF-5DFE5DCC1A1C}" name="Dolžina_x000a_L [mm]" dataDxfId="307" totalsRowDxfId="306"/>
    <tableColumn id="9" xr3:uid="{8C6C83CF-FF5A-419D-869B-EC6B2375A45F}" name="Debelina_x000a_T [mm]" dataDxfId="305" totalsRowDxfId="304"/>
    <tableColumn id="10" xr3:uid="{F27BFA22-8CD3-46D4-9757-34466B1A85E4}" name="Modul_x000a_M [mm]" dataDxfId="303" totalsRowDxfId="302"/>
    <tableColumn id="11" xr3:uid="{BBEE3E69-C207-4C46-883B-50DDA0813249}" name="Vrsta panela" dataDxfId="301" totalsRowDxfId="300"/>
    <tableColumn id="12" xr3:uid="{11F86387-743D-4426-AD97-D1D9BD52B644}" name="Tip jedra" dataDxfId="299" totalsRowDxfId="298"/>
    <tableColumn id="13" xr3:uid="{6EA00270-F9B6-4CF5-B2C4-94A9FD093568}" name="Debelina _x000a_(stran A) [mm]" dataDxfId="297" totalsRowDxfId="296"/>
    <tableColumn id="14" xr3:uid="{BCFE39F7-8B0D-461F-80FD-8C2942C7F7AA}" name="Vrsta premaza _x000a_(stran A)" dataDxfId="295" totalsRowDxfId="294"/>
    <tableColumn id="15" xr3:uid="{42B90C77-1E17-4D16-95C3-BBDE6FFF958A}" name="Barva _x000a_(stran A)" dataDxfId="293" totalsRowDxfId="292"/>
    <tableColumn id="16" xr3:uid="{1A91E767-6A38-4B2B-8BBF-80375E2E5F15}" name="Vrsta profila _x000a_(stran A)" dataDxfId="291" totalsRowDxfId="290"/>
    <tableColumn id="17" xr3:uid="{3E095366-B05C-4BA5-A794-0498C4C4956C}" name="Debelina _x000a_(stran B) [mm]" dataDxfId="289" totalsRowDxfId="288"/>
    <tableColumn id="18" xr3:uid="{16ACF66A-3B6B-4B72-BE3E-A92A5345A8F9}" name="Vrsta premaza _x000a_(stran B)" dataDxfId="287" totalsRowDxfId="286"/>
    <tableColumn id="19" xr3:uid="{76614344-8267-46D9-9FF5-56D3C3693312}" name="Barva _x000a_(stran B)" dataDxfId="285" totalsRowDxfId="284"/>
    <tableColumn id="20" xr3:uid="{AD15C301-2201-4C89-BBE1-48FECA976B3A}" name="Vrsta profila _x000a_(stran B)" dataDxfId="283" totalsRowDxfId="282"/>
    <tableColumn id="21" xr3:uid="{3C132300-8D94-4484-8E6A-AFD2953D2BDE}" name="Opomba" totalsRowLabel="Skupaj [m2]" dataDxfId="281" totalsRowDxfId="280"/>
    <tableColumn id="22" xr3:uid="{616E0CBD-B4DD-4D18-B680-5CD79F930A92}" name="Skupaj_x000a_Q×L×M [m2]" totalsRowFunction="sum" dataDxfId="279" totalsRowDxfId="278">
      <calculatedColumnFormula>C24*H24/1000*J24/1000</calculatedColumnFormula>
    </tableColumn>
    <tableColumn id="23" xr3:uid="{81BF52B2-A4F7-4264-9C4D-71D438F58A41}" name="Prioriteta" dataDxfId="277" totalsRowDxfId="27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249E55D-4CE9-4A0B-A2C3-E4465CD76108}" name="Table6" displayName="Table6" ref="A23:Y34" totalsRowCount="1" headerRowDxfId="275" dataDxfId="273" totalsRowDxfId="271" headerRowBorderDxfId="274" tableBorderDxfId="272">
  <autoFilter ref="A23:Y33" xr:uid="{7249E55D-4CE9-4A0B-A2C3-E4465CD7610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2EF8EC04-D187-47BC-94A1-ECC225AE272D}" name="Fasada/Faza" dataDxfId="270" totalsRowDxfId="269"/>
    <tableColumn id="2" xr3:uid="{36AFFD45-9D42-4741-9018-DAEA4D91EC5D}" name="Položaj" dataDxfId="268" totalsRowDxfId="267"/>
    <tableColumn id="3" xr3:uid="{1FE2FDE6-EC62-4FE2-8662-CB0CFA5FD3DE}" name="Količina_x000a_Q [kos]" dataDxfId="266" totalsRowDxfId="265"/>
    <tableColumn id="4" xr3:uid="{50104E2F-8B10-4227-887A-939F6619AD25}" name="A [mm]" dataDxfId="264" totalsRowDxfId="263"/>
    <tableColumn id="5" xr3:uid="{5ABE31AB-7509-420E-BF12-BCB5E5B22FFA}" name="B [mm]" dataDxfId="262" totalsRowDxfId="261"/>
    <tableColumn id="6" xr3:uid="{118DB0DE-8427-4000-8CB5-AB5F4EBECE71}" name="C [mm]" dataDxfId="260" totalsRowDxfId="259"/>
    <tableColumn id="7" xr3:uid="{5852EB62-4327-46A7-9E7F-1B13DA50C088}" name="Dimenzija_x000a_A+B+C [mm]" dataDxfId="258" totalsRowDxfId="257">
      <calculatedColumnFormula>D24+E24+F24</calculatedColumnFormula>
    </tableColumn>
    <tableColumn id="8" xr3:uid="{27145A13-4BC7-4724-8AEF-B01E607B61C1}" name="Kot_x000a_a [°]" dataDxfId="256" totalsRowDxfId="255"/>
    <tableColumn id="9" xr3:uid="{43D41CAB-5040-488D-A40B-90121CD3E0CA}" name="Kot_x000a_c [°]" dataDxfId="254" totalsRowDxfId="253"/>
    <tableColumn id="10" xr3:uid="{068D9822-E89F-4FC5-BE0E-57DE92CBEC36}" name="Dolžina_x000a_L [mm]" dataDxfId="252" totalsRowDxfId="251"/>
    <tableColumn id="11" xr3:uid="{753005BC-1F98-4D8E-ABBF-16592E83F733}" name="Debelina_x000a_T [mm]" dataDxfId="250" totalsRowDxfId="249"/>
    <tableColumn id="12" xr3:uid="{43FB3759-B1DE-43AC-875D-8CBC0F4DF0A3}" name="Modul_x000a_M [mm]" dataDxfId="248" totalsRowDxfId="247"/>
    <tableColumn id="13" xr3:uid="{B2A7B49B-4C36-45BF-A61E-B9C323DA155E}" name="Vrsta panela" dataDxfId="246" totalsRowDxfId="245"/>
    <tableColumn id="14" xr3:uid="{E4306C4E-5E49-4FFB-8EAD-ACF4BD4D8F9A}" name="Tip jedra" dataDxfId="244" totalsRowDxfId="243"/>
    <tableColumn id="15" xr3:uid="{95D0C77F-ACF1-4068-9341-DC82D64F0AAA}" name="Debelina _x000a_(stran A) [mm]" dataDxfId="242" totalsRowDxfId="241"/>
    <tableColumn id="16" xr3:uid="{4010D1BC-CCED-4973-AC50-0063E4136CF4}" name="Vrsta premaza _x000a_(stran A)" dataDxfId="240" totalsRowDxfId="239"/>
    <tableColumn id="17" xr3:uid="{088DC478-0BC0-4FCC-AFF7-42D6129139E2}" name="Barva _x000a_(stran A)" dataDxfId="238" totalsRowDxfId="237"/>
    <tableColumn id="18" xr3:uid="{D55AC076-EACB-438A-BA42-5714E0D9C9F9}" name="Vrsta profila _x000a_(stran A)" dataDxfId="236" totalsRowDxfId="235"/>
    <tableColumn id="19" xr3:uid="{8572DB2F-3CED-4318-8320-C1779ADA6796}" name="Debelina _x000a_(stran B) [mm]" dataDxfId="234" totalsRowDxfId="233"/>
    <tableColumn id="20" xr3:uid="{23545A9C-E2B3-4FFA-A9C9-F9FE9D687791}" name="Vrsta premaza _x000a_(stran B)" dataDxfId="232" totalsRowDxfId="231"/>
    <tableColumn id="21" xr3:uid="{29072817-7072-40A0-8579-A86959492F98}" name="Barva _x000a_(stran B)" dataDxfId="230" totalsRowDxfId="229"/>
    <tableColumn id="22" xr3:uid="{570F9840-29FF-46FA-A3D1-D5501BDF4EAE}" name="Vrsta profila _x000a_(stran B)" dataDxfId="228" totalsRowDxfId="227"/>
    <tableColumn id="23" xr3:uid="{A7F49C0A-A1EC-4BBE-8B19-3A2A4388D1E6}" name="Opomba" totalsRowLabel="Skupaj [m2]" dataDxfId="226" totalsRowDxfId="225"/>
    <tableColumn id="24" xr3:uid="{218B16B2-75C3-4848-918D-2B835F04F7D6}" name="Skupaj_x000a_Q×L×M [m2]" totalsRowFunction="sum" dataDxfId="224" totalsRowDxfId="223">
      <calculatedColumnFormula>C24*J24/1000*L24/1000</calculatedColumnFormula>
    </tableColumn>
    <tableColumn id="25" xr3:uid="{50BCC169-8DA3-4E5F-A2A8-CCEE1F031FB2}" name="Prioriteta" dataDxfId="222" totalsRowDxfId="22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1.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1.bin"/><Relationship Id="rId5" Type="http://schemas.openxmlformats.org/officeDocument/2006/relationships/hyperlink" Target="https://www.trimo-group.com/files/downloads/Trimoterm%20Technical%20Specification.pdf" TargetMode="External"/><Relationship Id="rId4" Type="http://schemas.openxmlformats.org/officeDocument/2006/relationships/hyperlink" Target="https://www.trimo-group.com/files/downloads/Trimoterm%20Fa%C3%A7ade%20System%20FTV%20Invisio.pdf"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2.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2.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1.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3F929-EE10-4339-B7D0-805C2C9F5734}">
  <sheetPr codeName="Sheet1"/>
  <dimension ref="A1:R167"/>
  <sheetViews>
    <sheetView showGridLines="0" zoomScaleNormal="100" zoomScaleSheetLayoutView="85" workbookViewId="0">
      <selection activeCell="D3" sqref="D3"/>
    </sheetView>
  </sheetViews>
  <sheetFormatPr defaultRowHeight="14.25" x14ac:dyDescent="0.2"/>
  <cols>
    <col min="1" max="1" width="17.625" customWidth="1"/>
    <col min="2" max="2" width="14.625" customWidth="1"/>
    <col min="3" max="3" width="10.625" customWidth="1"/>
    <col min="4" max="6" width="9" customWidth="1"/>
  </cols>
  <sheetData>
    <row r="1" spans="1:18" ht="15" x14ac:dyDescent="0.25">
      <c r="B1" s="1"/>
      <c r="C1" s="29"/>
    </row>
    <row r="2" spans="1:18" ht="26.25" x14ac:dyDescent="0.4">
      <c r="A2" s="2"/>
      <c r="B2" s="1"/>
      <c r="C2" s="20" t="s">
        <v>66</v>
      </c>
    </row>
    <row r="3" spans="1:18" ht="15.75" x14ac:dyDescent="0.25">
      <c r="C3" s="21" t="s">
        <v>129</v>
      </c>
      <c r="D3" s="28" t="str" cm="1">
        <f t="array" ref="D3">LOOKUP(2,1/(Updates!A:A&lt;&gt;""),Updates!A:A)</f>
        <v>1.4</v>
      </c>
      <c r="E3" s="30" t="s">
        <v>162</v>
      </c>
      <c r="F3" s="2"/>
    </row>
    <row r="4" spans="1:18" x14ac:dyDescent="0.2">
      <c r="C4" s="21"/>
    </row>
    <row r="7" spans="1:18" ht="15" x14ac:dyDescent="0.25">
      <c r="F7" s="1" t="s">
        <v>174</v>
      </c>
      <c r="N7" s="116" t="s">
        <v>175</v>
      </c>
    </row>
    <row r="8" spans="1:18" x14ac:dyDescent="0.2">
      <c r="F8" s="115" t="s">
        <v>176</v>
      </c>
    </row>
    <row r="9" spans="1:18" ht="15" x14ac:dyDescent="0.25">
      <c r="N9" s="117" t="s">
        <v>174</v>
      </c>
      <c r="O9" s="118"/>
      <c r="P9" s="118"/>
      <c r="Q9" s="119" t="s">
        <v>171</v>
      </c>
      <c r="R9" s="119" t="s">
        <v>172</v>
      </c>
    </row>
    <row r="10" spans="1:18" x14ac:dyDescent="0.2">
      <c r="N10" s="120" t="s">
        <v>177</v>
      </c>
      <c r="O10" s="121"/>
      <c r="P10" s="121"/>
      <c r="Q10" s="122" t="s">
        <v>173</v>
      </c>
      <c r="R10" s="122" t="s">
        <v>173</v>
      </c>
    </row>
    <row r="11" spans="1:18" x14ac:dyDescent="0.2">
      <c r="N11" s="120" t="s">
        <v>178</v>
      </c>
      <c r="O11" s="121"/>
      <c r="P11" s="121"/>
      <c r="Q11" s="122" t="s">
        <v>173</v>
      </c>
      <c r="R11" s="122" t="s">
        <v>173</v>
      </c>
    </row>
    <row r="12" spans="1:18" x14ac:dyDescent="0.2">
      <c r="F12" s="115" t="s">
        <v>179</v>
      </c>
      <c r="N12" s="120" t="s">
        <v>176</v>
      </c>
      <c r="O12" s="123"/>
      <c r="P12" s="123"/>
      <c r="Q12" s="122" t="s">
        <v>173</v>
      </c>
      <c r="R12" s="122" t="s">
        <v>173</v>
      </c>
    </row>
    <row r="13" spans="1:18" x14ac:dyDescent="0.2">
      <c r="N13" s="120" t="s">
        <v>180</v>
      </c>
      <c r="O13" s="123"/>
      <c r="P13" s="123"/>
      <c r="Q13" s="122" t="s">
        <v>173</v>
      </c>
      <c r="R13" s="122" t="s">
        <v>173</v>
      </c>
    </row>
    <row r="14" spans="1:18" x14ac:dyDescent="0.2">
      <c r="N14" s="120" t="s">
        <v>181</v>
      </c>
      <c r="O14" s="123"/>
      <c r="P14" s="123"/>
      <c r="Q14" s="124"/>
      <c r="R14" s="122" t="s">
        <v>173</v>
      </c>
    </row>
    <row r="15" spans="1:18" x14ac:dyDescent="0.2">
      <c r="N15" s="120" t="s">
        <v>182</v>
      </c>
      <c r="O15" s="125"/>
      <c r="P15" s="125"/>
      <c r="Q15" s="124"/>
      <c r="R15" s="122" t="s">
        <v>173</v>
      </c>
    </row>
    <row r="16" spans="1:18" x14ac:dyDescent="0.2">
      <c r="F16" s="115" t="s">
        <v>181</v>
      </c>
    </row>
    <row r="20" spans="6:6" x14ac:dyDescent="0.2">
      <c r="F20" s="115" t="str">
        <f>[1]TM!$B$68</f>
        <v>Micro-lined profile (M3)</v>
      </c>
    </row>
    <row r="24" spans="6:6" x14ac:dyDescent="0.2">
      <c r="F24" s="115" t="s">
        <v>183</v>
      </c>
    </row>
    <row r="28" spans="6:6" x14ac:dyDescent="0.2">
      <c r="F28" s="115" t="s">
        <v>177</v>
      </c>
    </row>
    <row r="32" spans="6:6" x14ac:dyDescent="0.2">
      <c r="F32" s="115" t="s">
        <v>184</v>
      </c>
    </row>
    <row r="36" spans="1:8" x14ac:dyDescent="0.2">
      <c r="F36" s="115" t="s">
        <v>185</v>
      </c>
    </row>
    <row r="40" spans="1:8" x14ac:dyDescent="0.2">
      <c r="F40" s="115" t="s">
        <v>186</v>
      </c>
    </row>
    <row r="43" spans="1:8" x14ac:dyDescent="0.2">
      <c r="A43" s="107" t="s">
        <v>187</v>
      </c>
      <c r="B43" s="58"/>
      <c r="C43" s="58"/>
      <c r="D43" s="58"/>
      <c r="E43" s="58"/>
      <c r="F43" s="58"/>
      <c r="G43" s="65"/>
      <c r="H43" s="66"/>
    </row>
    <row r="44" spans="1:8" x14ac:dyDescent="0.2">
      <c r="A44" s="108" t="s">
        <v>164</v>
      </c>
      <c r="B44" s="58"/>
      <c r="C44" s="58"/>
      <c r="D44" s="58"/>
      <c r="E44" s="58"/>
      <c r="F44" s="58"/>
      <c r="G44" s="58"/>
      <c r="H44" s="58"/>
    </row>
    <row r="45" spans="1:8" x14ac:dyDescent="0.2">
      <c r="A45" s="58"/>
      <c r="B45" s="58"/>
      <c r="C45" s="58"/>
      <c r="D45" s="58"/>
      <c r="E45" s="58"/>
      <c r="F45" s="58"/>
      <c r="G45" s="58"/>
      <c r="H45" s="58"/>
    </row>
    <row r="46" spans="1:8" ht="15" x14ac:dyDescent="0.25">
      <c r="A46" s="110" t="s">
        <v>165</v>
      </c>
      <c r="B46" s="110" t="s">
        <v>166</v>
      </c>
      <c r="C46" s="110" t="s">
        <v>167</v>
      </c>
      <c r="D46" s="110">
        <v>60</v>
      </c>
      <c r="E46" s="110">
        <v>1000</v>
      </c>
      <c r="F46" s="110" t="s">
        <v>3</v>
      </c>
      <c r="G46" s="110" t="s">
        <v>13</v>
      </c>
      <c r="H46" s="68"/>
    </row>
    <row r="47" spans="1:8" ht="15" x14ac:dyDescent="0.25">
      <c r="A47" s="111" t="s">
        <v>168</v>
      </c>
      <c r="B47" s="111" t="s">
        <v>168</v>
      </c>
      <c r="C47" s="111" t="s">
        <v>168</v>
      </c>
      <c r="D47" s="111" t="s">
        <v>168</v>
      </c>
      <c r="E47" s="111" t="s">
        <v>168</v>
      </c>
      <c r="F47" s="111" t="s">
        <v>168</v>
      </c>
      <c r="G47" s="111" t="s">
        <v>168</v>
      </c>
      <c r="H47" s="68"/>
    </row>
    <row r="48" spans="1:8" ht="15" x14ac:dyDescent="0.25">
      <c r="A48" s="112" t="s">
        <v>188</v>
      </c>
      <c r="B48" s="112" t="s">
        <v>189</v>
      </c>
      <c r="C48" s="112" t="s">
        <v>109</v>
      </c>
      <c r="D48" s="112" t="s">
        <v>190</v>
      </c>
      <c r="E48" s="112" t="s">
        <v>103</v>
      </c>
      <c r="F48" s="113" t="s">
        <v>191</v>
      </c>
      <c r="G48" s="113" t="s">
        <v>192</v>
      </c>
      <c r="H48" s="68"/>
    </row>
    <row r="49" spans="1:8" ht="25.5" x14ac:dyDescent="0.25">
      <c r="A49" s="58"/>
      <c r="B49" s="58"/>
      <c r="C49" s="58"/>
      <c r="D49" s="112" t="s">
        <v>169</v>
      </c>
      <c r="E49" s="112" t="s">
        <v>170</v>
      </c>
      <c r="F49" s="113" t="s">
        <v>193</v>
      </c>
      <c r="G49" s="113" t="s">
        <v>194</v>
      </c>
      <c r="H49" s="68"/>
    </row>
    <row r="50" spans="1:8" x14ac:dyDescent="0.2">
      <c r="A50" s="58"/>
      <c r="B50" s="58"/>
      <c r="C50" s="58"/>
      <c r="D50" s="58"/>
      <c r="E50" s="58"/>
      <c r="F50" s="113" t="s">
        <v>195</v>
      </c>
      <c r="G50" s="113" t="s">
        <v>195</v>
      </c>
      <c r="H50" s="58"/>
    </row>
    <row r="51" spans="1:8" ht="15" x14ac:dyDescent="0.25">
      <c r="A51" s="58"/>
      <c r="B51" s="58"/>
      <c r="C51" s="58"/>
      <c r="D51" s="58"/>
      <c r="E51" s="58"/>
      <c r="F51" s="58"/>
      <c r="G51" s="58"/>
      <c r="H51" s="68"/>
    </row>
    <row r="52" spans="1:8" ht="15" x14ac:dyDescent="0.25">
      <c r="A52" s="58"/>
      <c r="B52" s="58"/>
      <c r="C52" s="58"/>
      <c r="D52" s="58"/>
      <c r="E52" s="58"/>
      <c r="F52" s="58"/>
      <c r="G52" s="58"/>
      <c r="H52" s="68"/>
    </row>
    <row r="53" spans="1:8" x14ac:dyDescent="0.2">
      <c r="A53" s="107" t="s">
        <v>196</v>
      </c>
      <c r="B53" s="58"/>
      <c r="C53" s="58"/>
      <c r="D53" s="58"/>
      <c r="E53" s="58"/>
      <c r="F53" s="58"/>
      <c r="G53" s="58"/>
      <c r="H53" s="58"/>
    </row>
    <row r="54" spans="1:8" x14ac:dyDescent="0.2">
      <c r="A54" s="58"/>
      <c r="B54" s="58"/>
      <c r="C54" s="58"/>
      <c r="D54" s="58"/>
      <c r="E54" s="58"/>
      <c r="F54" s="58"/>
      <c r="G54" s="58"/>
      <c r="H54" s="58"/>
    </row>
    <row r="55" spans="1:8" x14ac:dyDescent="0.2">
      <c r="A55" s="108" t="s">
        <v>197</v>
      </c>
      <c r="B55" s="58"/>
      <c r="C55" s="58"/>
      <c r="D55" s="109" t="s">
        <v>198</v>
      </c>
      <c r="E55" s="58"/>
      <c r="F55" s="58"/>
      <c r="G55" s="58"/>
      <c r="H55" s="58"/>
    </row>
    <row r="56" spans="1:8" x14ac:dyDescent="0.2">
      <c r="A56" s="108" t="s">
        <v>199</v>
      </c>
      <c r="B56" s="58"/>
      <c r="C56" s="58"/>
      <c r="D56" s="109" t="s">
        <v>200</v>
      </c>
      <c r="E56" s="58"/>
      <c r="F56" s="58"/>
      <c r="G56" s="58"/>
      <c r="H56" s="58"/>
    </row>
    <row r="79" spans="1:1" ht="15" x14ac:dyDescent="0.25">
      <c r="A79" s="1" t="s">
        <v>118</v>
      </c>
    </row>
    <row r="81" spans="1:5" x14ac:dyDescent="0.2">
      <c r="B81" s="76" t="s">
        <v>126</v>
      </c>
    </row>
    <row r="82" spans="1:5" x14ac:dyDescent="0.2">
      <c r="B82" s="76" t="s">
        <v>138</v>
      </c>
    </row>
    <row r="83" spans="1:5" x14ac:dyDescent="0.2">
      <c r="B83" s="76" t="s">
        <v>1</v>
      </c>
    </row>
    <row r="84" spans="1:5" x14ac:dyDescent="0.2">
      <c r="B84" s="58"/>
    </row>
    <row r="85" spans="1:5" x14ac:dyDescent="0.2">
      <c r="B85" s="76" t="s">
        <v>12</v>
      </c>
    </row>
    <row r="86" spans="1:5" x14ac:dyDescent="0.2">
      <c r="B86" s="76" t="s">
        <v>89</v>
      </c>
    </row>
    <row r="89" spans="1:5" ht="15.75" x14ac:dyDescent="0.25">
      <c r="A89" s="22" t="s">
        <v>133</v>
      </c>
    </row>
    <row r="90" spans="1:5" x14ac:dyDescent="0.2">
      <c r="A90" s="23" t="s">
        <v>75</v>
      </c>
    </row>
    <row r="91" spans="1:5" x14ac:dyDescent="0.2">
      <c r="A91" s="23" t="s">
        <v>63</v>
      </c>
    </row>
    <row r="93" spans="1:5" x14ac:dyDescent="0.2">
      <c r="B93" s="4" t="s">
        <v>131</v>
      </c>
      <c r="C93" t="s">
        <v>78</v>
      </c>
    </row>
    <row r="94" spans="1:5" x14ac:dyDescent="0.2">
      <c r="B94" s="15" t="s">
        <v>132</v>
      </c>
      <c r="C94" s="11" t="s">
        <v>91</v>
      </c>
      <c r="D94" s="11"/>
      <c r="E94" s="11"/>
    </row>
    <row r="95" spans="1:5" x14ac:dyDescent="0.2">
      <c r="B95" s="16" t="s">
        <v>132</v>
      </c>
      <c r="C95" s="10" t="s">
        <v>67</v>
      </c>
      <c r="D95" s="10"/>
      <c r="E95" s="10"/>
    </row>
    <row r="96" spans="1:5" x14ac:dyDescent="0.2">
      <c r="B96" s="17" t="s">
        <v>132</v>
      </c>
      <c r="C96" s="3" t="s">
        <v>90</v>
      </c>
      <c r="D96" s="3"/>
      <c r="E96" s="3"/>
    </row>
    <row r="97" spans="2:5" x14ac:dyDescent="0.2">
      <c r="B97" s="18" t="s">
        <v>70</v>
      </c>
      <c r="C97" s="12" t="s">
        <v>64</v>
      </c>
      <c r="D97" s="12"/>
      <c r="E97" s="12"/>
    </row>
    <row r="127" spans="1:1" ht="15.75" x14ac:dyDescent="0.25">
      <c r="A127" s="22" t="s">
        <v>134</v>
      </c>
    </row>
    <row r="128" spans="1:1" x14ac:dyDescent="0.2">
      <c r="A128" s="23" t="s">
        <v>128</v>
      </c>
    </row>
    <row r="129" spans="1:1" x14ac:dyDescent="0.2">
      <c r="A129" s="23" t="s">
        <v>60</v>
      </c>
    </row>
    <row r="166" spans="1:13" ht="15" x14ac:dyDescent="0.25">
      <c r="A166" s="1" t="s">
        <v>88</v>
      </c>
    </row>
    <row r="167" spans="1:13" ht="123" customHeight="1" x14ac:dyDescent="0.2">
      <c r="A167" s="129" t="s">
        <v>216</v>
      </c>
      <c r="B167" s="129"/>
      <c r="C167" s="129"/>
      <c r="D167" s="129"/>
      <c r="E167" s="129"/>
      <c r="F167" s="129"/>
      <c r="G167" s="129"/>
      <c r="H167" s="129"/>
      <c r="I167" s="129"/>
      <c r="J167" s="129"/>
      <c r="K167" s="129"/>
      <c r="L167" s="129"/>
      <c r="M167" s="129"/>
    </row>
  </sheetData>
  <sheetProtection sheet="1" objects="1" scenarios="1"/>
  <mergeCells count="1">
    <mergeCell ref="A167:M167"/>
  </mergeCells>
  <hyperlinks>
    <hyperlink ref="B83" r:id="rId1" tooltip="Download" display="https://www.trimo-group.com/files/downloads/Trimoterm Fireproof Panels Brochure.pdf" xr:uid="{E3194CB0-405C-4629-8D38-A98ABE7FC7D7}"/>
    <hyperlink ref="B85" r:id="rId2" display="pack" xr:uid="{FDB12F4B-EF6D-4C2B-8E72-28B11D2273D8}"/>
    <hyperlink ref="B86" r:id="rId3" display="Horizontal Façade System Trimoterm FTV" xr:uid="{D8D1C71B-3B51-41C6-9C21-872FAFB027D8}"/>
    <hyperlink ref="B82" r:id="rId4" display="Trimoterm Façade System FTV Invisio" xr:uid="{CB78DBC8-0D11-40C9-BE02-A8CE03094AB7}"/>
    <hyperlink ref="B81" r:id="rId5" tooltip="Download" display="https://www.trimo-group.com/files/downloads/Trimoterm Technical Specification.pdf" xr:uid="{956196A6-4A3F-4228-9F5E-180DACEDB7FA}"/>
  </hyperlinks>
  <pageMargins left="0.39370078740157483" right="0.39370078740157483" top="0.39370078740157483" bottom="0.39370078740157483" header="0.31496062992125984" footer="0.31496062992125984"/>
  <pageSetup paperSize="9" orientation="landscape"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4E15-6FBA-4165-B623-F24646302472}">
  <sheetPr codeName="Sheet10"/>
  <dimension ref="A1:C6"/>
  <sheetViews>
    <sheetView workbookViewId="0">
      <selection activeCell="N59" sqref="N59"/>
    </sheetView>
  </sheetViews>
  <sheetFormatPr defaultRowHeight="15" x14ac:dyDescent="0.25"/>
  <cols>
    <col min="1" max="1" width="9" style="24"/>
    <col min="2" max="2" width="10.5" style="25" customWidth="1"/>
    <col min="3" max="3" width="65" style="24" customWidth="1"/>
  </cols>
  <sheetData>
    <row r="1" spans="1:3" x14ac:dyDescent="0.25">
      <c r="A1" s="24" t="s">
        <v>129</v>
      </c>
      <c r="B1" s="25" t="s">
        <v>53</v>
      </c>
      <c r="C1" s="24" t="s">
        <v>130</v>
      </c>
    </row>
    <row r="2" spans="1:3" x14ac:dyDescent="0.25">
      <c r="A2" s="24" t="s">
        <v>17</v>
      </c>
      <c r="B2" s="26">
        <v>45323</v>
      </c>
      <c r="C2" s="24" t="s">
        <v>212</v>
      </c>
    </row>
    <row r="3" spans="1:3" x14ac:dyDescent="0.25">
      <c r="A3" s="96" t="s">
        <v>20</v>
      </c>
      <c r="B3" s="26">
        <v>45573</v>
      </c>
      <c r="C3" s="24" t="s">
        <v>213</v>
      </c>
    </row>
    <row r="4" spans="1:3" ht="30" x14ac:dyDescent="0.2">
      <c r="A4" s="99" t="s">
        <v>21</v>
      </c>
      <c r="B4" s="100">
        <v>45831</v>
      </c>
      <c r="C4" s="101" t="s">
        <v>214</v>
      </c>
    </row>
    <row r="5" spans="1:3" x14ac:dyDescent="0.25">
      <c r="A5" s="27" t="s">
        <v>49</v>
      </c>
      <c r="B5" s="26">
        <v>46063</v>
      </c>
      <c r="C5" s="24" t="s">
        <v>215</v>
      </c>
    </row>
    <row r="6" spans="1:3" x14ac:dyDescent="0.25">
      <c r="A6" s="27" t="s">
        <v>208</v>
      </c>
      <c r="B6" s="26">
        <v>46122</v>
      </c>
      <c r="C6" s="24" t="s">
        <v>209</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62"/>
  <sheetViews>
    <sheetView showGridLines="0" tabSelected="1" zoomScaleNormal="100" zoomScaleSheetLayoutView="70" workbookViewId="0">
      <selection activeCell="H2" sqref="H2"/>
    </sheetView>
  </sheetViews>
  <sheetFormatPr defaultRowHeight="14.25" x14ac:dyDescent="0.2"/>
  <cols>
    <col min="1" max="1" width="17.625" style="58" customWidth="1"/>
    <col min="2" max="2" width="14.625" style="58" customWidth="1"/>
    <col min="3" max="7" width="10.125" style="58" customWidth="1"/>
    <col min="8" max="8" width="10.75" style="58" customWidth="1"/>
    <col min="9" max="9" width="10.625" style="58" customWidth="1"/>
    <col min="10" max="11" width="12.625" style="58" customWidth="1"/>
    <col min="12" max="13" width="10.625" style="58" customWidth="1"/>
    <col min="14" max="15" width="12.625" style="58" customWidth="1"/>
    <col min="16" max="16" width="10.625" style="58" customWidth="1"/>
    <col min="17" max="17" width="24.625" style="58" customWidth="1"/>
    <col min="18" max="18" width="10.625" style="58" customWidth="1"/>
    <col min="19" max="16384" width="9" style="58"/>
  </cols>
  <sheetData>
    <row r="1" spans="1:15" s="43" customFormat="1" ht="15.75" x14ac:dyDescent="0.25">
      <c r="B1" s="44"/>
      <c r="C1" s="45" t="s">
        <v>122</v>
      </c>
    </row>
    <row r="2" spans="1:15" s="43" customFormat="1" ht="26.25" x14ac:dyDescent="0.4">
      <c r="A2" s="46"/>
      <c r="B2" s="44"/>
      <c r="C2" s="47" t="s">
        <v>139</v>
      </c>
    </row>
    <row r="3" spans="1:15" s="43" customFormat="1" ht="15.75" x14ac:dyDescent="0.25">
      <c r="A3" s="46"/>
      <c r="B3" s="44"/>
      <c r="C3" s="48" t="s">
        <v>129</v>
      </c>
      <c r="D3" s="49" t="str" cm="1">
        <f t="array" ref="D3">LOOKUP(2,1/(Updates!A:A&lt;&gt;""),Updates!A:A)</f>
        <v>1.4</v>
      </c>
      <c r="E3" s="30" t="s">
        <v>162</v>
      </c>
      <c r="G3" s="46"/>
    </row>
    <row r="4" spans="1:15" s="43" customFormat="1" x14ac:dyDescent="0.2"/>
    <row r="5" spans="1:15" ht="15" customHeight="1" x14ac:dyDescent="0.25">
      <c r="A5" s="84" t="s">
        <v>115</v>
      </c>
      <c r="B5" s="62"/>
      <c r="C5" s="32"/>
      <c r="G5" s="130" t="s">
        <v>211</v>
      </c>
      <c r="H5" s="130"/>
      <c r="I5" s="130"/>
      <c r="J5" s="130"/>
      <c r="K5" s="130"/>
    </row>
    <row r="6" spans="1:15" ht="15" x14ac:dyDescent="0.25">
      <c r="A6" s="84" t="s">
        <v>116</v>
      </c>
      <c r="B6" s="62"/>
      <c r="C6" s="32"/>
      <c r="G6" s="130"/>
      <c r="H6" s="130"/>
      <c r="I6" s="130"/>
      <c r="J6" s="130"/>
      <c r="K6" s="130"/>
    </row>
    <row r="7" spans="1:15" ht="15" x14ac:dyDescent="0.25">
      <c r="A7" s="84" t="s">
        <v>94</v>
      </c>
      <c r="B7" s="62"/>
      <c r="C7" s="32"/>
      <c r="G7" s="130"/>
      <c r="H7" s="130"/>
      <c r="I7" s="130"/>
      <c r="J7" s="130"/>
      <c r="K7" s="130"/>
    </row>
    <row r="8" spans="1:15" ht="15" x14ac:dyDescent="0.25">
      <c r="A8" s="84" t="s">
        <v>93</v>
      </c>
      <c r="B8" s="62"/>
      <c r="C8" s="32"/>
      <c r="G8" s="130"/>
      <c r="H8" s="130"/>
      <c r="I8" s="130"/>
      <c r="J8" s="130"/>
      <c r="K8" s="130"/>
    </row>
    <row r="9" spans="1:15" ht="15" x14ac:dyDescent="0.25">
      <c r="A9" s="84" t="s">
        <v>125</v>
      </c>
      <c r="B9" s="62"/>
      <c r="C9" s="32"/>
    </row>
    <row r="12" spans="1:15" ht="15" x14ac:dyDescent="0.25">
      <c r="A12" s="84" t="s">
        <v>123</v>
      </c>
      <c r="B12" s="62"/>
      <c r="C12" s="32"/>
    </row>
    <row r="13" spans="1:15" ht="15" x14ac:dyDescent="0.25">
      <c r="A13" s="84" t="s">
        <v>127</v>
      </c>
      <c r="B13" s="62"/>
      <c r="C13" s="32"/>
    </row>
    <row r="14" spans="1:15" ht="15.75" x14ac:dyDescent="0.25">
      <c r="A14" s="84" t="s">
        <v>50</v>
      </c>
      <c r="B14" s="62"/>
      <c r="C14" s="32"/>
      <c r="M14" s="63"/>
      <c r="O14" s="60"/>
    </row>
    <row r="15" spans="1:15" x14ac:dyDescent="0.2">
      <c r="G15" s="63" t="s">
        <v>217</v>
      </c>
      <c r="M15" s="63"/>
    </row>
    <row r="16" spans="1:15" x14ac:dyDescent="0.2">
      <c r="G16" s="63" t="s">
        <v>218</v>
      </c>
      <c r="M16" s="63"/>
    </row>
    <row r="17" spans="1:19" ht="15" x14ac:dyDescent="0.25">
      <c r="A17" s="84" t="s">
        <v>82</v>
      </c>
      <c r="B17" s="62"/>
      <c r="C17" s="32"/>
      <c r="G17" s="63" t="s">
        <v>203</v>
      </c>
    </row>
    <row r="21" spans="1:19" s="43" customFormat="1" ht="15.75" customHeight="1" x14ac:dyDescent="0.2">
      <c r="A21" s="134" t="s">
        <v>106</v>
      </c>
      <c r="B21" s="134"/>
      <c r="C21" s="134"/>
      <c r="D21" s="134" t="s">
        <v>108</v>
      </c>
      <c r="E21" s="134"/>
      <c r="F21" s="134"/>
      <c r="G21" s="134" t="s">
        <v>109</v>
      </c>
      <c r="H21" s="134"/>
      <c r="I21" s="131" t="s">
        <v>119</v>
      </c>
      <c r="J21" s="132"/>
      <c r="K21" s="132"/>
      <c r="L21" s="133"/>
      <c r="M21" s="131" t="s">
        <v>120</v>
      </c>
      <c r="N21" s="132"/>
      <c r="O21" s="132"/>
      <c r="P21" s="133"/>
      <c r="Q21" s="42" t="s">
        <v>62</v>
      </c>
      <c r="R21" s="42" t="s">
        <v>101</v>
      </c>
      <c r="S21" s="103" t="s">
        <v>111</v>
      </c>
    </row>
    <row r="22" spans="1:19" ht="3" customHeight="1" x14ac:dyDescent="0.25">
      <c r="A22" s="19"/>
      <c r="B22" s="19"/>
      <c r="C22" s="19"/>
      <c r="D22" s="19"/>
      <c r="E22" s="19"/>
      <c r="F22" s="19"/>
      <c r="G22" s="19"/>
      <c r="H22" s="19"/>
      <c r="I22" s="19"/>
      <c r="J22" s="19"/>
      <c r="K22" s="19"/>
      <c r="L22" s="19"/>
      <c r="M22" s="19"/>
      <c r="N22" s="19"/>
      <c r="O22" s="19"/>
      <c r="P22" s="19"/>
      <c r="Q22" s="19"/>
      <c r="R22" s="19"/>
      <c r="S22" s="102"/>
    </row>
    <row r="23" spans="1:19" s="43" customFormat="1" ht="45" x14ac:dyDescent="0.2">
      <c r="A23" s="86" t="s">
        <v>81</v>
      </c>
      <c r="B23" s="87" t="s">
        <v>110</v>
      </c>
      <c r="C23" s="87" t="s">
        <v>102</v>
      </c>
      <c r="D23" s="87" t="s">
        <v>96</v>
      </c>
      <c r="E23" s="87" t="s">
        <v>74</v>
      </c>
      <c r="F23" s="87" t="s">
        <v>51</v>
      </c>
      <c r="G23" s="87" t="s">
        <v>109</v>
      </c>
      <c r="H23" s="87" t="s">
        <v>92</v>
      </c>
      <c r="I23" s="87" t="s">
        <v>72</v>
      </c>
      <c r="J23" s="87" t="s">
        <v>68</v>
      </c>
      <c r="K23" s="87" t="s">
        <v>79</v>
      </c>
      <c r="L23" s="87" t="s">
        <v>113</v>
      </c>
      <c r="M23" s="87" t="s">
        <v>73</v>
      </c>
      <c r="N23" s="87" t="s">
        <v>69</v>
      </c>
      <c r="O23" s="87" t="s">
        <v>80</v>
      </c>
      <c r="P23" s="87" t="s">
        <v>114</v>
      </c>
      <c r="Q23" s="87" t="s">
        <v>62</v>
      </c>
      <c r="R23" s="88" t="s">
        <v>87</v>
      </c>
      <c r="S23" s="87" t="s">
        <v>111</v>
      </c>
    </row>
    <row r="24" spans="1:19" x14ac:dyDescent="0.2">
      <c r="A24" s="33"/>
      <c r="B24" s="5"/>
      <c r="C24" s="5"/>
      <c r="D24" s="6"/>
      <c r="E24" s="5"/>
      <c r="F24" s="7"/>
      <c r="G24" s="5" t="s">
        <v>15</v>
      </c>
      <c r="H24" s="5"/>
      <c r="I24" s="14"/>
      <c r="J24" s="5"/>
      <c r="K24" s="5"/>
      <c r="L24" s="5"/>
      <c r="M24" s="14"/>
      <c r="N24" s="5"/>
      <c r="O24" s="5"/>
      <c r="P24" s="5"/>
      <c r="Q24" s="8"/>
      <c r="R24" s="34">
        <f t="shared" ref="R24:R26" si="0">C24*D24/1000*F24/1000</f>
        <v>0</v>
      </c>
      <c r="S24" s="104"/>
    </row>
    <row r="25" spans="1:19" x14ac:dyDescent="0.2">
      <c r="A25" s="33"/>
      <c r="B25" s="5"/>
      <c r="C25" s="5"/>
      <c r="D25" s="6"/>
      <c r="E25" s="5"/>
      <c r="F25" s="7"/>
      <c r="G25" s="5" t="s">
        <v>15</v>
      </c>
      <c r="H25" s="5"/>
      <c r="I25" s="14"/>
      <c r="J25" s="5"/>
      <c r="K25" s="5"/>
      <c r="L25" s="5"/>
      <c r="M25" s="14"/>
      <c r="N25" s="5"/>
      <c r="O25" s="5"/>
      <c r="P25" s="5"/>
      <c r="Q25" s="8"/>
      <c r="R25" s="34">
        <f t="shared" si="0"/>
        <v>0</v>
      </c>
      <c r="S25" s="104"/>
    </row>
    <row r="26" spans="1:19" x14ac:dyDescent="0.2">
      <c r="A26" s="33"/>
      <c r="B26" s="5"/>
      <c r="C26" s="5"/>
      <c r="D26" s="6"/>
      <c r="E26" s="5"/>
      <c r="F26" s="7"/>
      <c r="G26" s="5" t="s">
        <v>15</v>
      </c>
      <c r="H26" s="5"/>
      <c r="I26" s="14"/>
      <c r="J26" s="5"/>
      <c r="K26" s="5"/>
      <c r="L26" s="5"/>
      <c r="M26" s="14"/>
      <c r="N26" s="5"/>
      <c r="O26" s="5"/>
      <c r="P26" s="5"/>
      <c r="Q26" s="8"/>
      <c r="R26" s="34">
        <f t="shared" si="0"/>
        <v>0</v>
      </c>
      <c r="S26" s="104"/>
    </row>
    <row r="27" spans="1:19" x14ac:dyDescent="0.2">
      <c r="A27" s="33"/>
      <c r="B27" s="5"/>
      <c r="C27" s="5"/>
      <c r="D27" s="6"/>
      <c r="E27" s="5"/>
      <c r="F27" s="7"/>
      <c r="G27" s="5" t="s">
        <v>15</v>
      </c>
      <c r="H27" s="5"/>
      <c r="I27" s="14"/>
      <c r="J27" s="5"/>
      <c r="K27" s="5"/>
      <c r="L27" s="5"/>
      <c r="M27" s="14"/>
      <c r="N27" s="5"/>
      <c r="O27" s="5"/>
      <c r="P27" s="5"/>
      <c r="Q27" s="8"/>
      <c r="R27" s="34">
        <f>C27*D27/1000*F27/1000</f>
        <v>0</v>
      </c>
      <c r="S27" s="104"/>
    </row>
    <row r="28" spans="1:19" x14ac:dyDescent="0.2">
      <c r="A28" s="33"/>
      <c r="B28" s="5"/>
      <c r="C28" s="5"/>
      <c r="D28" s="6"/>
      <c r="E28" s="5"/>
      <c r="F28" s="7"/>
      <c r="G28" s="5" t="s">
        <v>15</v>
      </c>
      <c r="H28" s="5"/>
      <c r="I28" s="14"/>
      <c r="J28" s="5"/>
      <c r="K28" s="5"/>
      <c r="L28" s="5"/>
      <c r="M28" s="14"/>
      <c r="N28" s="5"/>
      <c r="O28" s="5"/>
      <c r="P28" s="5"/>
      <c r="Q28" s="8"/>
      <c r="R28" s="34">
        <f>C28*D28/1000*F28/1000</f>
        <v>0</v>
      </c>
      <c r="S28" s="104"/>
    </row>
    <row r="29" spans="1:19" x14ac:dyDescent="0.2">
      <c r="A29" s="33"/>
      <c r="B29" s="5"/>
      <c r="C29" s="5"/>
      <c r="D29" s="6"/>
      <c r="E29" s="5"/>
      <c r="F29" s="7"/>
      <c r="G29" s="5" t="s">
        <v>15</v>
      </c>
      <c r="H29" s="5"/>
      <c r="I29" s="14"/>
      <c r="J29" s="5"/>
      <c r="K29" s="5"/>
      <c r="L29" s="5"/>
      <c r="M29" s="14"/>
      <c r="N29" s="5"/>
      <c r="O29" s="5"/>
      <c r="P29" s="5"/>
      <c r="Q29" s="8"/>
      <c r="R29" s="34">
        <f>C29*D29/1000*F29/1000</f>
        <v>0</v>
      </c>
      <c r="S29" s="104"/>
    </row>
    <row r="30" spans="1:19" x14ac:dyDescent="0.2">
      <c r="A30" s="33"/>
      <c r="B30" s="5"/>
      <c r="C30" s="5"/>
      <c r="D30" s="6"/>
      <c r="E30" s="5"/>
      <c r="F30" s="7"/>
      <c r="G30" s="5" t="s">
        <v>15</v>
      </c>
      <c r="H30" s="5"/>
      <c r="I30" s="14"/>
      <c r="J30" s="5"/>
      <c r="K30" s="5"/>
      <c r="L30" s="5"/>
      <c r="M30" s="14"/>
      <c r="N30" s="5"/>
      <c r="O30" s="5"/>
      <c r="P30" s="5"/>
      <c r="Q30" s="8"/>
      <c r="R30" s="34">
        <f t="shared" ref="R30:R32" si="1">C30*D30/1000*F30/1000</f>
        <v>0</v>
      </c>
      <c r="S30" s="104"/>
    </row>
    <row r="31" spans="1:19" x14ac:dyDescent="0.2">
      <c r="A31" s="33"/>
      <c r="B31" s="5"/>
      <c r="C31" s="5"/>
      <c r="D31" s="6"/>
      <c r="E31" s="5"/>
      <c r="F31" s="7"/>
      <c r="G31" s="5" t="s">
        <v>15</v>
      </c>
      <c r="H31" s="5"/>
      <c r="I31" s="14"/>
      <c r="J31" s="5"/>
      <c r="K31" s="5"/>
      <c r="L31" s="5"/>
      <c r="M31" s="14"/>
      <c r="N31" s="5"/>
      <c r="O31" s="5"/>
      <c r="P31" s="5"/>
      <c r="Q31" s="8"/>
      <c r="R31" s="34">
        <f t="shared" si="1"/>
        <v>0</v>
      </c>
      <c r="S31" s="104"/>
    </row>
    <row r="32" spans="1:19" x14ac:dyDescent="0.2">
      <c r="A32" s="33"/>
      <c r="B32" s="5"/>
      <c r="C32" s="5"/>
      <c r="D32" s="6"/>
      <c r="E32" s="5"/>
      <c r="F32" s="7"/>
      <c r="G32" s="5" t="s">
        <v>15</v>
      </c>
      <c r="H32" s="5"/>
      <c r="I32" s="14"/>
      <c r="J32" s="5"/>
      <c r="K32" s="5"/>
      <c r="L32" s="5"/>
      <c r="M32" s="14"/>
      <c r="N32" s="5"/>
      <c r="O32" s="5"/>
      <c r="P32" s="5"/>
      <c r="Q32" s="8"/>
      <c r="R32" s="34">
        <f t="shared" si="1"/>
        <v>0</v>
      </c>
      <c r="S32" s="104"/>
    </row>
    <row r="33" spans="1:19" x14ac:dyDescent="0.2">
      <c r="A33" s="35" t="s">
        <v>58</v>
      </c>
      <c r="B33" s="36" t="s">
        <v>0</v>
      </c>
      <c r="C33" s="36">
        <v>0</v>
      </c>
      <c r="D33" s="37">
        <v>5000</v>
      </c>
      <c r="E33" s="36">
        <v>150</v>
      </c>
      <c r="F33" s="38">
        <v>1000</v>
      </c>
      <c r="G33" s="36" t="s">
        <v>15</v>
      </c>
      <c r="H33" s="36" t="s">
        <v>2</v>
      </c>
      <c r="I33" s="39">
        <v>0.6</v>
      </c>
      <c r="J33" s="36" t="s">
        <v>16</v>
      </c>
      <c r="K33" s="36" t="s">
        <v>14</v>
      </c>
      <c r="L33" s="36" t="s">
        <v>3</v>
      </c>
      <c r="M33" s="39">
        <v>0.5</v>
      </c>
      <c r="N33" s="36" t="s">
        <v>16</v>
      </c>
      <c r="O33" s="36" t="s">
        <v>14</v>
      </c>
      <c r="P33" s="36" t="s">
        <v>13</v>
      </c>
      <c r="Q33" s="40" t="s">
        <v>65</v>
      </c>
      <c r="R33" s="41">
        <f>C33*D33/1000*F33/1000</f>
        <v>0</v>
      </c>
      <c r="S33" s="40" t="s">
        <v>112</v>
      </c>
    </row>
    <row r="34" spans="1:19" x14ac:dyDescent="0.2">
      <c r="A34" s="52"/>
      <c r="B34" s="53"/>
      <c r="C34" s="53"/>
      <c r="D34" s="54"/>
      <c r="E34" s="53"/>
      <c r="F34" s="53"/>
      <c r="G34" s="53"/>
      <c r="H34" s="53"/>
      <c r="I34" s="53"/>
      <c r="J34" s="53"/>
      <c r="K34" s="53"/>
      <c r="L34" s="53"/>
      <c r="M34" s="53"/>
      <c r="N34" s="53"/>
      <c r="O34" s="53"/>
      <c r="P34" s="53"/>
      <c r="Q34" s="57" t="s">
        <v>124</v>
      </c>
      <c r="R34" s="56">
        <f>SUBTOTAL(109,Table1[Skupaj
Q×L×M '[m2']])</f>
        <v>0</v>
      </c>
      <c r="S34" s="53"/>
    </row>
    <row r="35" spans="1:19" x14ac:dyDescent="0.2">
      <c r="A35" s="63"/>
      <c r="C35" s="64"/>
      <c r="Q35" s="65"/>
      <c r="R35" s="66"/>
    </row>
    <row r="36" spans="1:19" ht="15" x14ac:dyDescent="0.25">
      <c r="A36" s="67" t="s">
        <v>140</v>
      </c>
      <c r="C36" s="64"/>
      <c r="Q36" s="65"/>
      <c r="R36" s="66"/>
    </row>
    <row r="37" spans="1:19" x14ac:dyDescent="0.2">
      <c r="A37" s="91" t="s">
        <v>18</v>
      </c>
      <c r="B37" s="92" t="s">
        <v>141</v>
      </c>
      <c r="C37" s="93"/>
      <c r="D37" s="94"/>
      <c r="E37" s="89"/>
      <c r="F37" s="94" t="s">
        <v>142</v>
      </c>
      <c r="Q37" s="65"/>
      <c r="R37" s="66"/>
    </row>
    <row r="38" spans="1:19" x14ac:dyDescent="0.2">
      <c r="A38" s="91" t="s">
        <v>19</v>
      </c>
      <c r="B38" s="92" t="s">
        <v>143</v>
      </c>
      <c r="C38" s="93"/>
      <c r="D38" s="94"/>
      <c r="E38" s="61"/>
      <c r="F38" s="95" t="s">
        <v>142</v>
      </c>
      <c r="G38" s="90" t="s">
        <v>144</v>
      </c>
      <c r="Q38" s="65"/>
      <c r="R38" s="66"/>
    </row>
    <row r="39" spans="1:19" x14ac:dyDescent="0.2">
      <c r="A39" s="63"/>
      <c r="C39" s="64"/>
      <c r="Q39" s="65"/>
      <c r="R39" s="66"/>
    </row>
    <row r="40" spans="1:19" x14ac:dyDescent="0.2">
      <c r="A40" s="63"/>
      <c r="C40" s="64"/>
      <c r="K40" s="107" t="s">
        <v>187</v>
      </c>
      <c r="Q40" s="65"/>
      <c r="R40" s="66"/>
    </row>
    <row r="41" spans="1:19" ht="15" x14ac:dyDescent="0.25">
      <c r="A41" s="67" t="s">
        <v>133</v>
      </c>
      <c r="K41" s="108" t="s">
        <v>164</v>
      </c>
    </row>
    <row r="42" spans="1:19" ht="14.25" customHeight="1" x14ac:dyDescent="0.25">
      <c r="A42" s="67"/>
    </row>
    <row r="43" spans="1:19" ht="14.25" customHeight="1" x14ac:dyDescent="0.25">
      <c r="A43" s="58" t="s">
        <v>76</v>
      </c>
      <c r="K43" s="110" t="s">
        <v>165</v>
      </c>
      <c r="L43" s="110" t="s">
        <v>166</v>
      </c>
      <c r="M43" s="110" t="s">
        <v>167</v>
      </c>
      <c r="N43" s="110">
        <v>60</v>
      </c>
      <c r="O43" s="110">
        <v>1000</v>
      </c>
      <c r="P43" s="110" t="s">
        <v>3</v>
      </c>
      <c r="Q43" s="110" t="s">
        <v>13</v>
      </c>
      <c r="R43" s="68"/>
    </row>
    <row r="44" spans="1:19" ht="14.25" customHeight="1" x14ac:dyDescent="0.25">
      <c r="K44" s="111" t="s">
        <v>168</v>
      </c>
      <c r="L44" s="111" t="s">
        <v>168</v>
      </c>
      <c r="M44" s="111" t="s">
        <v>168</v>
      </c>
      <c r="N44" s="111" t="s">
        <v>168</v>
      </c>
      <c r="O44" s="111" t="s">
        <v>168</v>
      </c>
      <c r="P44" s="111" t="s">
        <v>168</v>
      </c>
      <c r="Q44" s="111" t="s">
        <v>168</v>
      </c>
      <c r="R44" s="68"/>
    </row>
    <row r="45" spans="1:19" ht="14.25" customHeight="1" x14ac:dyDescent="0.25">
      <c r="A45" s="58" t="s">
        <v>128</v>
      </c>
      <c r="K45" s="112" t="s">
        <v>188</v>
      </c>
      <c r="L45" s="112" t="s">
        <v>189</v>
      </c>
      <c r="M45" s="112" t="s">
        <v>109</v>
      </c>
      <c r="N45" s="112" t="s">
        <v>190</v>
      </c>
      <c r="O45" s="112" t="s">
        <v>103</v>
      </c>
      <c r="P45" s="113" t="s">
        <v>191</v>
      </c>
      <c r="Q45" s="113" t="s">
        <v>192</v>
      </c>
      <c r="R45" s="68"/>
    </row>
    <row r="46" spans="1:19" ht="14.25" customHeight="1" x14ac:dyDescent="0.25">
      <c r="A46" s="58" t="s">
        <v>61</v>
      </c>
      <c r="N46" s="112" t="s">
        <v>169</v>
      </c>
      <c r="O46" s="112" t="s">
        <v>170</v>
      </c>
      <c r="P46" s="113" t="s">
        <v>193</v>
      </c>
      <c r="Q46" s="113" t="s">
        <v>194</v>
      </c>
      <c r="R46" s="68"/>
    </row>
    <row r="47" spans="1:19" ht="14.25" customHeight="1" x14ac:dyDescent="0.2">
      <c r="P47" s="113" t="s">
        <v>195</v>
      </c>
      <c r="Q47" s="113" t="s">
        <v>195</v>
      </c>
    </row>
    <row r="48" spans="1:19" ht="14.25" customHeight="1" x14ac:dyDescent="0.25">
      <c r="B48" s="61" t="s">
        <v>131</v>
      </c>
      <c r="C48" s="58" t="s">
        <v>78</v>
      </c>
      <c r="R48" s="68"/>
    </row>
    <row r="49" spans="1:18" ht="14.25" customHeight="1" x14ac:dyDescent="0.25">
      <c r="B49" s="8" t="s">
        <v>132</v>
      </c>
      <c r="C49" s="69" t="s">
        <v>91</v>
      </c>
      <c r="D49" s="69"/>
      <c r="E49" s="69"/>
      <c r="R49" s="68"/>
    </row>
    <row r="50" spans="1:18" ht="14.25" customHeight="1" x14ac:dyDescent="0.2">
      <c r="B50" s="70" t="s">
        <v>132</v>
      </c>
      <c r="C50" s="71" t="s">
        <v>67</v>
      </c>
      <c r="D50" s="71"/>
      <c r="E50" s="71"/>
      <c r="K50" s="107" t="s">
        <v>196</v>
      </c>
    </row>
    <row r="51" spans="1:18" ht="14.25" customHeight="1" x14ac:dyDescent="0.2">
      <c r="B51" s="72" t="s">
        <v>132</v>
      </c>
      <c r="C51" s="73" t="s">
        <v>90</v>
      </c>
      <c r="D51" s="73"/>
      <c r="E51" s="73"/>
    </row>
    <row r="52" spans="1:18" ht="14.25" customHeight="1" x14ac:dyDescent="0.2">
      <c r="B52" s="74" t="s">
        <v>70</v>
      </c>
      <c r="C52" s="75" t="s">
        <v>64</v>
      </c>
      <c r="D52" s="75"/>
      <c r="E52" s="75"/>
      <c r="K52" s="108" t="s">
        <v>197</v>
      </c>
      <c r="N52" s="109" t="s">
        <v>198</v>
      </c>
    </row>
    <row r="53" spans="1:18" ht="14.25" customHeight="1" x14ac:dyDescent="0.2">
      <c r="K53" s="108" t="s">
        <v>199</v>
      </c>
      <c r="N53" s="109" t="s">
        <v>200</v>
      </c>
    </row>
    <row r="55" spans="1:18" ht="15" x14ac:dyDescent="0.25">
      <c r="A55" s="59" t="s">
        <v>117</v>
      </c>
    </row>
    <row r="57" spans="1:18" x14ac:dyDescent="0.2">
      <c r="B57" s="76" t="s">
        <v>126</v>
      </c>
    </row>
    <row r="58" spans="1:18" x14ac:dyDescent="0.2">
      <c r="B58" s="76" t="s">
        <v>138</v>
      </c>
    </row>
    <row r="59" spans="1:18" x14ac:dyDescent="0.2">
      <c r="B59" s="76" t="s">
        <v>1</v>
      </c>
    </row>
    <row r="61" spans="1:18" x14ac:dyDescent="0.2">
      <c r="B61" s="76" t="s">
        <v>12</v>
      </c>
    </row>
    <row r="62" spans="1:18" x14ac:dyDescent="0.2">
      <c r="B62" s="76" t="s">
        <v>89</v>
      </c>
    </row>
  </sheetData>
  <sheetProtection sheet="1" insertRows="0" deleteRows="0"/>
  <dataConsolidate/>
  <mergeCells count="6">
    <mergeCell ref="G5:K8"/>
    <mergeCell ref="M21:P21"/>
    <mergeCell ref="D21:F21"/>
    <mergeCell ref="G21:H21"/>
    <mergeCell ref="A21:C21"/>
    <mergeCell ref="I21:L21"/>
  </mergeCells>
  <phoneticPr fontId="4" type="noConversion"/>
  <conditionalFormatting sqref="A24:Q33">
    <cfRule type="expression" dxfId="220" priority="2">
      <formula>OR(A24="")</formula>
    </cfRule>
  </conditionalFormatting>
  <conditionalFormatting sqref="C24:C33">
    <cfRule type="cellIs" dxfId="219" priority="28" operator="lessThan">
      <formula>0</formula>
    </cfRule>
  </conditionalFormatting>
  <conditionalFormatting sqref="D24:D33">
    <cfRule type="cellIs" dxfId="218" priority="10" operator="lessThan">
      <formula>2000</formula>
    </cfRule>
    <cfRule type="cellIs" dxfId="217" priority="22" operator="notBetween">
      <formula>2000</formula>
      <formula>14000</formula>
    </cfRule>
  </conditionalFormatting>
  <conditionalFormatting sqref="E24:E33">
    <cfRule type="expression" dxfId="216" priority="23">
      <formula>OR(AND(H24="Power T",OR(E24=220)))</formula>
    </cfRule>
    <cfRule type="expression" dxfId="215" priority="26">
      <formula>OR(AND(H24="Power T",OR(E24=50)),AND(H24="Power S",OR(E24=220,E24=250)),AND(H24="Perform R",OR(E24=50,E24=220,E24=250)),AND(H24="Perform C",OR(E24=220,E24=250)))</formula>
    </cfRule>
    <cfRule type="expression" dxfId="214" priority="27">
      <formula>NOT(OR(E24=50,E24=60,E24=80,E24=100,E24=120,E24=133,E24=150,E24=172,E24=200,E24=220,E24=240,E24=250))</formula>
    </cfRule>
  </conditionalFormatting>
  <conditionalFormatting sqref="F24:F33">
    <cfRule type="cellIs" dxfId="213" priority="21" operator="notBetween">
      <formula>600</formula>
      <formula>1100</formula>
    </cfRule>
  </conditionalFormatting>
  <conditionalFormatting sqref="G24:G33">
    <cfRule type="expression" dxfId="212" priority="19">
      <formula>NOT(OR(G24="FTV HL",G24=""))</formula>
    </cfRule>
  </conditionalFormatting>
  <conditionalFormatting sqref="H24:H33">
    <cfRule type="expression" dxfId="211" priority="15">
      <formula>OR(AND(H24="Power T",OR(E24=220)))</formula>
    </cfRule>
    <cfRule type="expression" dxfId="210" priority="16">
      <formula>OR(AND(H24="Power T",OR(E24=50)),AND(H24="Power S",OR(E24=220,E24=250)),AND(H24="Perform R",OR(E24=50,E24=220,E24=250)),AND(H24="Perform C",OR(E24=220,E24=250)))</formula>
    </cfRule>
    <cfRule type="expression" dxfId="209" priority="17">
      <formula>NOT(OR(H24="Power T",H24="Power S",H24="Perform R",H24="Perform C"))</formula>
    </cfRule>
  </conditionalFormatting>
  <conditionalFormatting sqref="I24:I33">
    <cfRule type="expression" dxfId="208" priority="3">
      <formula>AND(L24="G",NOT(OR(I24=0.7,I24=0.75,I24=0.8)))</formula>
    </cfRule>
    <cfRule type="expression" dxfId="207" priority="6">
      <formula>OR(AND(J24="HPS 200",NOT(I24=0.55)),AND(NOT(J24="HPS 200"),I24=0.55))</formula>
    </cfRule>
  </conditionalFormatting>
  <conditionalFormatting sqref="J24:J33">
    <cfRule type="expression" dxfId="205" priority="5">
      <formula>OR(AND(J24="HPS 200",NOT(I24=0.55)),AND(NOT(J24="HPS 200"),I24=0.55))</formula>
    </cfRule>
    <cfRule type="expression" dxfId="204" priority="14">
      <formula>NOT(OR(J24="SP 25",J24="SP 25",J24="PVDF 25",J24="PVDF 35",J24="PUR 50",J24="PVCF 150",J24="HPS 200",J24="PRISMA",J24="PRISMA ELEMENTS",J24="Inox 304",J24="Inox 316L",J24="Inox 316"))</formula>
    </cfRule>
  </conditionalFormatting>
  <conditionalFormatting sqref="L24:L33">
    <cfRule type="expression" dxfId="203" priority="4">
      <formula>AND(L24="G",NOT(OR(I24=0.7,I24=0.75,I24=0.8)))</formula>
    </cfRule>
    <cfRule type="expression" dxfId="202" priority="13">
      <formula>NOT(OR(L24="S",L24="V",L24="V2",L24="G",L24="M",L24="M3",L24="M8"))</formula>
    </cfRule>
  </conditionalFormatting>
  <conditionalFormatting sqref="N24:N33">
    <cfRule type="expression" dxfId="200" priority="9">
      <formula>NOT(OR(N24="SP 25",N24="SP 25",N24="PVDF 25",N24="PVDF 35",N24="PUR 50",N24="PVCF 150",N24="HPS 200",N24="PRISMA",N24="PRISMA ELEMENTS",N24="Inox 304",N24="Inox 316L",N24="Inox 316"))</formula>
    </cfRule>
  </conditionalFormatting>
  <conditionalFormatting sqref="P24:P33">
    <cfRule type="expression" dxfId="199" priority="12">
      <formula>NOT(OR(P24="S",P24="V",P24="V2",P24="G",P24="M2"))</formula>
    </cfRule>
  </conditionalFormatting>
  <conditionalFormatting sqref="S33">
    <cfRule type="expression" dxfId="198" priority="1">
      <formula>OR(S33="")</formula>
    </cfRule>
  </conditionalFormatting>
  <dataValidations count="10">
    <dataValidation type="list" allowBlank="1" sqref="E24:E33" xr:uid="{FEF8DC4D-41AA-488B-9905-30C522186B61}">
      <formula1>"50,60,80,100,120,133,150,172,200,220,240,250"</formula1>
    </dataValidation>
    <dataValidation type="whole" errorStyle="information" allowBlank="1" errorTitle="Wrong length" error="Insert length (whole number)_x000a_2000 to 14000 mm" sqref="D24:D33"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33" xr:uid="{DF9033AC-78D8-43B1-8D5E-6AC924A57292}">
      <formula1>600</formula1>
      <formula2>1100</formula2>
    </dataValidation>
    <dataValidation type="list" allowBlank="1" sqref="H24:H33" xr:uid="{76217EF6-9B24-4A55-A2D2-FC8B89701E65}">
      <formula1>"Power T,Power S,Perform R,Perform C"</formula1>
    </dataValidation>
    <dataValidation type="list" allowBlank="1" sqref="L24:L33" xr:uid="{A077B575-636F-40C7-9C66-980D2547CD72}">
      <formula1>"S,V,V2,G,M,M3,M8"</formula1>
    </dataValidation>
    <dataValidation type="list" allowBlank="1" sqref="P24:P33" xr:uid="{69EBF4DB-CADE-4400-9147-945D440951D6}">
      <formula1>"S,V,V2,G,M2"</formula1>
    </dataValidation>
    <dataValidation type="whole" operator="greaterThanOrEqual" allowBlank="1" sqref="C24:C33" xr:uid="{07D0D75C-8CBD-4254-880A-84BC072B11D3}">
      <formula1>0</formula1>
    </dataValidation>
    <dataValidation type="list" allowBlank="1" sqref="J24:J33 N24:N33" xr:uid="{0863725A-42FB-4EA6-BF00-685BDE68D5F4}">
      <formula1>"SP 25,SP 25,PVDF 25,PVDF 35,PUR 50,PVCF 150,HPS 200,PRISMA,PRISMA ELEMENTS,Inox 304,Inox 316L,Inox 316"</formula1>
    </dataValidation>
    <dataValidation type="list" allowBlank="1" sqref="G24:G33" xr:uid="{7EFE58AF-62E3-4BFF-B13D-44B1A9A6EC13}">
      <formula1>"FTV HL"</formula1>
    </dataValidation>
    <dataValidation type="list" allowBlank="1" showInputMessage="1" showErrorMessage="1" sqref="S24:S33" xr:uid="{58725E65-6F3D-4840-B701-CAF4660E6E00}">
      <formula1>"Priority A, Priority B, Priority C"</formula1>
    </dataValidation>
  </dataValidations>
  <hyperlinks>
    <hyperlink ref="B59" r:id="rId1" tooltip="Download" display="https://www.trimo-group.com/files/downloads/Trimoterm Fireproof Panels Brochure.pdf" xr:uid="{B9683FCD-C01C-471C-9B8B-00BD6C9E0850}"/>
    <hyperlink ref="B61" r:id="rId2" display="pack" xr:uid="{441B2DDC-B760-4AEE-BE85-93E2894B0BD1}"/>
    <hyperlink ref="B62" r:id="rId3" display="Horizontal Façade System Trimoterm FTV" xr:uid="{9B6DA4B9-602E-4A4C-A706-1D930F9D10FC}"/>
    <hyperlink ref="B58" r:id="rId4" display="Trimoterm Façade System FTV Invisio" xr:uid="{9C85344B-AE5C-40CA-A27A-5486D560D5D5}"/>
    <hyperlink ref="B57" r:id="rId5" tooltip="Download" display="https://www.trimo-group.com/files/downloads/Trimoterm Technical Specification.pdf" xr:uid="{7E9FBEE4-CC85-4DD1-9DC7-45905ECD142C}"/>
  </hyperlinks>
  <pageMargins left="0.39370078740157483" right="0.39370078740157483" top="0.39370078740157483" bottom="0.39370078740157483" header="0.31496062992125984" footer="0.31496062992125984"/>
  <pageSetup paperSize="9" scale="56" pageOrder="overThenDown" orientation="landscape" r:id="rId6"/>
  <ignoredErrors>
    <ignoredError sqref="A1:XFD14 A17:XFD1048576 A15:F16 H15:XFD16"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7" id="{00000000-000E-0000-0100-000006000000}">
            <xm:f>COUNTIF(List_Values!$A$2:$A$11,I24)=0</xm:f>
            <x14:dxf>
              <fill>
                <patternFill patternType="solid">
                  <bgColor rgb="FFFFC7CE"/>
                </patternFill>
              </fill>
            </x14:dxf>
          </x14:cfRule>
          <xm:sqref>I24:I33</xm:sqref>
        </x14:conditionalFormatting>
        <x14:conditionalFormatting xmlns:xm="http://schemas.microsoft.com/office/excel/2006/main">
          <x14:cfRule type="expression" priority="8" id="{00000000-000E-0000-0100-000007000000}">
            <xm:f>COUNTIF(List_Values!$B$2:$B$11,M24)=0</xm:f>
            <x14:dxf>
              <fill>
                <patternFill patternType="solid">
                  <bgColor rgb="FFFFC7CE"/>
                </patternFill>
              </fill>
            </x14:dxf>
          </x14:cfRule>
          <xm:sqref>M24:M33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EACDF0AC-02FA-458D-BE1F-D672031E2AE4}">
          <x14:formula1>
            <xm:f>List_Values!$A$2:$A$9</xm:f>
          </x14:formula1>
          <xm:sqref>I24:I33</xm:sqref>
        </x14:dataValidation>
        <x14:dataValidation type="list" allowBlank="1" xr:uid="{20E866F2-C391-4FB3-A2FA-44B89C75796B}">
          <x14:formula1>
            <xm:f>List_Values!$B$2:$B$11</xm:f>
          </x14:formula1>
          <xm:sqref>M24:M33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Normal="100" zoomScaleSheetLayoutView="70" workbookViewId="0">
      <selection activeCell="D3" sqref="D3"/>
    </sheetView>
  </sheetViews>
  <sheetFormatPr defaultRowHeight="14.25" x14ac:dyDescent="0.2"/>
  <cols>
    <col min="1" max="1" width="17.625" style="58" customWidth="1"/>
    <col min="2" max="2" width="14.625" style="58" customWidth="1"/>
    <col min="3" max="9" width="10.625" style="58" customWidth="1"/>
    <col min="10" max="10" width="12" style="58" customWidth="1"/>
    <col min="11" max="11" width="11.375" style="58" customWidth="1"/>
    <col min="12" max="12" width="10.625" style="58" customWidth="1"/>
    <col min="13" max="14" width="12.625" style="58" customWidth="1"/>
    <col min="15" max="16" width="10.625" style="58" customWidth="1"/>
    <col min="17" max="18" width="12.625" style="58" customWidth="1"/>
    <col min="19" max="19" width="10.625" style="58" customWidth="1"/>
    <col min="20" max="20" width="24.625" style="58" customWidth="1"/>
    <col min="21" max="21" width="10.625" style="58" customWidth="1"/>
    <col min="22" max="16384" width="9" style="58"/>
  </cols>
  <sheetData>
    <row r="1" spans="1:17" s="43" customFormat="1" ht="15.75" x14ac:dyDescent="0.25">
      <c r="B1" s="44"/>
      <c r="C1" s="45" t="s">
        <v>122</v>
      </c>
    </row>
    <row r="2" spans="1:17" s="43" customFormat="1" ht="26.25" x14ac:dyDescent="0.4">
      <c r="C2" s="47" t="s">
        <v>145</v>
      </c>
    </row>
    <row r="3" spans="1:17" s="43" customFormat="1" x14ac:dyDescent="0.2">
      <c r="C3" s="48" t="s">
        <v>129</v>
      </c>
      <c r="D3" s="49" t="str" cm="1">
        <f t="array" ref="D3">LOOKUP(2,1/(Updates!A:A&lt;&gt;""),Updates!A:A)</f>
        <v>1.4</v>
      </c>
      <c r="E3" s="30" t="s">
        <v>162</v>
      </c>
    </row>
    <row r="4" spans="1:17" s="43" customFormat="1" ht="15.75" x14ac:dyDescent="0.25">
      <c r="P4" s="46" t="s">
        <v>146</v>
      </c>
    </row>
    <row r="5" spans="1:17" ht="15" x14ac:dyDescent="0.25">
      <c r="A5" s="84" t="s">
        <v>115</v>
      </c>
      <c r="B5" s="31" t="str">
        <f>IF('FTV HL Panel'!B5=0,"",'FTV HL Panel'!B5)</f>
        <v/>
      </c>
      <c r="C5" s="32"/>
    </row>
    <row r="6" spans="1:17" ht="15" x14ac:dyDescent="0.25">
      <c r="A6" s="84" t="s">
        <v>116</v>
      </c>
      <c r="B6" s="31" t="str">
        <f>IF('FTV HL Panel'!B6=0,"",'FTV HL Panel'!B6)</f>
        <v/>
      </c>
      <c r="C6" s="32"/>
    </row>
    <row r="7" spans="1:17" ht="15" x14ac:dyDescent="0.25">
      <c r="A7" s="84" t="s">
        <v>94</v>
      </c>
      <c r="B7" s="31" t="str">
        <f>IF('FTV HL Panel'!B7=0,"",'FTV HL Panel'!B7)</f>
        <v/>
      </c>
      <c r="C7" s="32"/>
    </row>
    <row r="8" spans="1:17" ht="15" x14ac:dyDescent="0.25">
      <c r="A8" s="84" t="s">
        <v>93</v>
      </c>
      <c r="B8" s="31" t="str">
        <f>IF('FTV HL Panel'!B8=0,"",'FTV HL Panel'!B8)</f>
        <v/>
      </c>
      <c r="C8" s="32"/>
    </row>
    <row r="9" spans="1:17" ht="15" x14ac:dyDescent="0.25">
      <c r="A9" s="84" t="s">
        <v>125</v>
      </c>
      <c r="B9" s="31" t="str">
        <f>IF('FTV HL Panel'!B9=0,"",'FTV HL Panel'!B9)</f>
        <v/>
      </c>
      <c r="C9" s="32"/>
    </row>
    <row r="12" spans="1:17" ht="15" x14ac:dyDescent="0.25">
      <c r="A12" s="84" t="s">
        <v>123</v>
      </c>
      <c r="B12" s="31" t="str">
        <f>IF('FTV HL Panel'!B12=0,"",'FTV HL Panel'!B12)</f>
        <v/>
      </c>
      <c r="C12" s="32"/>
    </row>
    <row r="13" spans="1:17" ht="15" x14ac:dyDescent="0.25">
      <c r="A13" s="84" t="s">
        <v>127</v>
      </c>
      <c r="B13" s="31" t="str">
        <f>IF('FTV HL Panel'!B13=0,"",'FTV HL Panel'!B13)</f>
        <v/>
      </c>
      <c r="C13" s="32"/>
      <c r="M13" s="63"/>
    </row>
    <row r="14" spans="1:17" ht="15" x14ac:dyDescent="0.25">
      <c r="A14" s="84" t="s">
        <v>50</v>
      </c>
      <c r="B14" s="31" t="str">
        <f>IF('FTV HL Panel'!B14=0,"",'FTV HL Panel'!B14)</f>
        <v/>
      </c>
      <c r="C14" s="32"/>
    </row>
    <row r="16" spans="1:17" x14ac:dyDescent="0.2">
      <c r="O16" s="135" t="s">
        <v>201</v>
      </c>
      <c r="P16" s="135"/>
      <c r="Q16" s="135"/>
    </row>
    <row r="17" spans="1:22" ht="15" x14ac:dyDescent="0.25">
      <c r="A17" s="84" t="s">
        <v>82</v>
      </c>
      <c r="B17" s="31" t="str">
        <f>IF('FTV HL Panel'!B17=0,"",'FTV HL Panel'!B17)</f>
        <v/>
      </c>
      <c r="C17" s="32"/>
      <c r="O17" s="135"/>
      <c r="P17" s="135"/>
      <c r="Q17" s="135"/>
    </row>
    <row r="18" spans="1:22" x14ac:dyDescent="0.2">
      <c r="O18" s="135"/>
      <c r="P18" s="135"/>
      <c r="Q18" s="135"/>
    </row>
    <row r="19" spans="1:22" x14ac:dyDescent="0.2">
      <c r="O19" s="135"/>
      <c r="P19" s="135"/>
      <c r="Q19" s="135"/>
    </row>
    <row r="21" spans="1:22" s="43" customFormat="1" ht="15.75" customHeight="1" x14ac:dyDescent="0.2">
      <c r="A21" s="131" t="s">
        <v>106</v>
      </c>
      <c r="B21" s="132"/>
      <c r="C21" s="133"/>
      <c r="D21" s="131" t="s">
        <v>77</v>
      </c>
      <c r="E21" s="132"/>
      <c r="F21" s="133"/>
      <c r="G21" s="131" t="s">
        <v>108</v>
      </c>
      <c r="H21" s="132"/>
      <c r="I21" s="133"/>
      <c r="J21" s="131" t="s">
        <v>109</v>
      </c>
      <c r="K21" s="133"/>
      <c r="L21" s="131" t="s">
        <v>119</v>
      </c>
      <c r="M21" s="132"/>
      <c r="N21" s="132"/>
      <c r="O21" s="133"/>
      <c r="P21" s="131" t="s">
        <v>120</v>
      </c>
      <c r="Q21" s="132"/>
      <c r="R21" s="132"/>
      <c r="S21" s="133"/>
      <c r="T21" s="42" t="s">
        <v>62</v>
      </c>
      <c r="U21" s="42" t="s">
        <v>101</v>
      </c>
      <c r="V21" s="103" t="s">
        <v>111</v>
      </c>
    </row>
    <row r="22" spans="1:22" ht="3" customHeight="1" x14ac:dyDescent="0.25">
      <c r="A22" s="19"/>
      <c r="B22" s="19"/>
      <c r="C22" s="19"/>
      <c r="D22" s="19"/>
      <c r="E22" s="19"/>
      <c r="F22" s="19"/>
      <c r="G22" s="19"/>
      <c r="H22" s="19"/>
      <c r="I22" s="19"/>
      <c r="J22" s="19"/>
      <c r="K22" s="19"/>
      <c r="L22" s="19"/>
      <c r="M22" s="19"/>
      <c r="N22" s="19"/>
      <c r="O22" s="19"/>
      <c r="P22" s="19"/>
      <c r="Q22" s="19"/>
      <c r="R22" s="19"/>
      <c r="S22" s="19"/>
      <c r="T22" s="19"/>
      <c r="U22" s="19"/>
      <c r="V22" s="102"/>
    </row>
    <row r="23" spans="1:22" s="43" customFormat="1" ht="45" x14ac:dyDescent="0.2">
      <c r="A23" s="86" t="s">
        <v>81</v>
      </c>
      <c r="B23" s="87" t="s">
        <v>110</v>
      </c>
      <c r="C23" s="87" t="s">
        <v>102</v>
      </c>
      <c r="D23" s="87" t="s">
        <v>5</v>
      </c>
      <c r="E23" s="87" t="s">
        <v>6</v>
      </c>
      <c r="F23" s="87" t="s">
        <v>135</v>
      </c>
      <c r="G23" s="87" t="s">
        <v>99</v>
      </c>
      <c r="H23" s="87" t="s">
        <v>74</v>
      </c>
      <c r="I23" s="87" t="s">
        <v>51</v>
      </c>
      <c r="J23" s="87" t="s">
        <v>109</v>
      </c>
      <c r="K23" s="87" t="s">
        <v>92</v>
      </c>
      <c r="L23" s="87" t="s">
        <v>72</v>
      </c>
      <c r="M23" s="87" t="s">
        <v>68</v>
      </c>
      <c r="N23" s="87" t="s">
        <v>79</v>
      </c>
      <c r="O23" s="87" t="s">
        <v>113</v>
      </c>
      <c r="P23" s="87" t="s">
        <v>73</v>
      </c>
      <c r="Q23" s="87" t="s">
        <v>69</v>
      </c>
      <c r="R23" s="87" t="s">
        <v>80</v>
      </c>
      <c r="S23" s="87" t="s">
        <v>114</v>
      </c>
      <c r="T23" s="87" t="s">
        <v>62</v>
      </c>
      <c r="U23" s="88" t="s">
        <v>87</v>
      </c>
      <c r="V23" s="87" t="s">
        <v>111</v>
      </c>
    </row>
    <row r="24" spans="1:22" x14ac:dyDescent="0.2">
      <c r="A24" s="33"/>
      <c r="B24" s="5"/>
      <c r="C24" s="5"/>
      <c r="D24" s="6"/>
      <c r="E24" s="6"/>
      <c r="F24" s="6"/>
      <c r="G24" s="9">
        <f>D24+E24</f>
        <v>0</v>
      </c>
      <c r="H24" s="5"/>
      <c r="I24" s="7"/>
      <c r="J24" s="5" t="s">
        <v>15</v>
      </c>
      <c r="K24" s="5"/>
      <c r="L24" s="13"/>
      <c r="M24" s="5"/>
      <c r="N24" s="5"/>
      <c r="O24" s="5"/>
      <c r="P24" s="13"/>
      <c r="Q24" s="5"/>
      <c r="R24" s="5"/>
      <c r="S24" s="5"/>
      <c r="T24" s="8"/>
      <c r="U24" s="34">
        <f>C24*G24/1000*I24/1000</f>
        <v>0</v>
      </c>
      <c r="V24" s="104"/>
    </row>
    <row r="25" spans="1:22" x14ac:dyDescent="0.2">
      <c r="A25" s="33"/>
      <c r="B25" s="5"/>
      <c r="C25" s="5"/>
      <c r="D25" s="6"/>
      <c r="E25" s="6"/>
      <c r="F25" s="6"/>
      <c r="G25" s="9">
        <f t="shared" ref="G25:G26" si="0">D25+E25</f>
        <v>0</v>
      </c>
      <c r="H25" s="5"/>
      <c r="I25" s="7"/>
      <c r="J25" s="5" t="s">
        <v>15</v>
      </c>
      <c r="K25" s="5"/>
      <c r="L25" s="14"/>
      <c r="M25" s="5"/>
      <c r="N25" s="5"/>
      <c r="O25" s="5"/>
      <c r="P25" s="14"/>
      <c r="Q25" s="5"/>
      <c r="R25" s="5"/>
      <c r="S25" s="5"/>
      <c r="T25" s="8"/>
      <c r="U25" s="34">
        <f>C25*G25/1000*I25/1000</f>
        <v>0</v>
      </c>
      <c r="V25" s="104"/>
    </row>
    <row r="26" spans="1:22" x14ac:dyDescent="0.2">
      <c r="A26" s="33"/>
      <c r="B26" s="5"/>
      <c r="C26" s="5"/>
      <c r="D26" s="6"/>
      <c r="E26" s="6"/>
      <c r="F26" s="6"/>
      <c r="G26" s="9">
        <f t="shared" si="0"/>
        <v>0</v>
      </c>
      <c r="H26" s="5"/>
      <c r="I26" s="7"/>
      <c r="J26" s="5" t="s">
        <v>15</v>
      </c>
      <c r="K26" s="5"/>
      <c r="L26" s="14"/>
      <c r="M26" s="5"/>
      <c r="N26" s="5"/>
      <c r="O26" s="5"/>
      <c r="P26" s="14"/>
      <c r="Q26" s="5"/>
      <c r="R26" s="5"/>
      <c r="S26" s="5"/>
      <c r="T26" s="8"/>
      <c r="U26" s="34">
        <f>C26*G26/1000*I26/1000</f>
        <v>0</v>
      </c>
      <c r="V26" s="104"/>
    </row>
    <row r="27" spans="1:22" x14ac:dyDescent="0.2">
      <c r="A27" s="33"/>
      <c r="B27" s="5"/>
      <c r="C27" s="5"/>
      <c r="D27" s="6"/>
      <c r="E27" s="6"/>
      <c r="F27" s="6"/>
      <c r="G27" s="9">
        <f>D27+E27</f>
        <v>0</v>
      </c>
      <c r="H27" s="5"/>
      <c r="I27" s="7"/>
      <c r="J27" s="5" t="s">
        <v>15</v>
      </c>
      <c r="K27" s="5"/>
      <c r="L27" s="14"/>
      <c r="M27" s="5"/>
      <c r="N27" s="5"/>
      <c r="O27" s="5"/>
      <c r="P27" s="14"/>
      <c r="Q27" s="5"/>
      <c r="R27" s="5"/>
      <c r="S27" s="5"/>
      <c r="T27" s="8"/>
      <c r="U27" s="34">
        <f>C27*G27/1000*I27/1000</f>
        <v>0</v>
      </c>
      <c r="V27" s="104"/>
    </row>
    <row r="28" spans="1:22" x14ac:dyDescent="0.2">
      <c r="A28" s="33"/>
      <c r="B28" s="5"/>
      <c r="C28" s="5"/>
      <c r="D28" s="6"/>
      <c r="E28" s="6"/>
      <c r="F28" s="6"/>
      <c r="G28" s="9">
        <f t="shared" ref="G28:G32" si="1">D28+E28</f>
        <v>0</v>
      </c>
      <c r="H28" s="5"/>
      <c r="I28" s="7"/>
      <c r="J28" s="5" t="s">
        <v>15</v>
      </c>
      <c r="K28" s="5"/>
      <c r="L28" s="14"/>
      <c r="M28" s="5"/>
      <c r="N28" s="5"/>
      <c r="O28" s="5"/>
      <c r="P28" s="14"/>
      <c r="Q28" s="5"/>
      <c r="R28" s="5"/>
      <c r="S28" s="5"/>
      <c r="T28" s="8"/>
      <c r="U28" s="34">
        <f t="shared" ref="U28:U32" si="2">C28*G28/1000*I28/1000</f>
        <v>0</v>
      </c>
      <c r="V28" s="104"/>
    </row>
    <row r="29" spans="1:22" x14ac:dyDescent="0.2">
      <c r="A29" s="33"/>
      <c r="B29" s="5"/>
      <c r="C29" s="5"/>
      <c r="D29" s="6"/>
      <c r="E29" s="6"/>
      <c r="F29" s="6"/>
      <c r="G29" s="9">
        <f t="shared" si="1"/>
        <v>0</v>
      </c>
      <c r="H29" s="5"/>
      <c r="I29" s="7"/>
      <c r="J29" s="5" t="s">
        <v>15</v>
      </c>
      <c r="K29" s="5"/>
      <c r="L29" s="14"/>
      <c r="M29" s="5"/>
      <c r="N29" s="5"/>
      <c r="O29" s="5"/>
      <c r="P29" s="14"/>
      <c r="Q29" s="5"/>
      <c r="R29" s="5"/>
      <c r="S29" s="5"/>
      <c r="T29" s="8"/>
      <c r="U29" s="34">
        <f t="shared" si="2"/>
        <v>0</v>
      </c>
      <c r="V29" s="104"/>
    </row>
    <row r="30" spans="1:22" x14ac:dyDescent="0.2">
      <c r="A30" s="33"/>
      <c r="B30" s="5"/>
      <c r="C30" s="5"/>
      <c r="D30" s="6"/>
      <c r="E30" s="6"/>
      <c r="F30" s="6"/>
      <c r="G30" s="9">
        <f t="shared" si="1"/>
        <v>0</v>
      </c>
      <c r="H30" s="5"/>
      <c r="I30" s="7"/>
      <c r="J30" s="5" t="s">
        <v>15</v>
      </c>
      <c r="K30" s="5"/>
      <c r="L30" s="14"/>
      <c r="M30" s="5"/>
      <c r="N30" s="5"/>
      <c r="O30" s="5"/>
      <c r="P30" s="14"/>
      <c r="Q30" s="5"/>
      <c r="R30" s="5"/>
      <c r="S30" s="5"/>
      <c r="T30" s="8"/>
      <c r="U30" s="34">
        <f t="shared" si="2"/>
        <v>0</v>
      </c>
      <c r="V30" s="104"/>
    </row>
    <row r="31" spans="1:22" x14ac:dyDescent="0.2">
      <c r="A31" s="33"/>
      <c r="B31" s="5"/>
      <c r="C31" s="5"/>
      <c r="D31" s="6"/>
      <c r="E31" s="6"/>
      <c r="F31" s="6"/>
      <c r="G31" s="9">
        <f t="shared" si="1"/>
        <v>0</v>
      </c>
      <c r="H31" s="5"/>
      <c r="I31" s="7"/>
      <c r="J31" s="5" t="s">
        <v>15</v>
      </c>
      <c r="K31" s="5"/>
      <c r="L31" s="14"/>
      <c r="M31" s="5"/>
      <c r="N31" s="5"/>
      <c r="O31" s="5"/>
      <c r="P31" s="14"/>
      <c r="Q31" s="5"/>
      <c r="R31" s="5"/>
      <c r="S31" s="5"/>
      <c r="T31" s="8"/>
      <c r="U31" s="34">
        <f t="shared" si="2"/>
        <v>0</v>
      </c>
      <c r="V31" s="104"/>
    </row>
    <row r="32" spans="1:22" x14ac:dyDescent="0.2">
      <c r="A32" s="33"/>
      <c r="B32" s="5"/>
      <c r="C32" s="5"/>
      <c r="D32" s="6"/>
      <c r="E32" s="6"/>
      <c r="F32" s="6"/>
      <c r="G32" s="9">
        <f t="shared" si="1"/>
        <v>0</v>
      </c>
      <c r="H32" s="5"/>
      <c r="I32" s="7"/>
      <c r="J32" s="5" t="s">
        <v>15</v>
      </c>
      <c r="K32" s="5"/>
      <c r="L32" s="14"/>
      <c r="M32" s="5"/>
      <c r="N32" s="5"/>
      <c r="O32" s="5"/>
      <c r="P32" s="14"/>
      <c r="Q32" s="5"/>
      <c r="R32" s="5"/>
      <c r="S32" s="5"/>
      <c r="T32" s="8"/>
      <c r="U32" s="34">
        <f t="shared" si="2"/>
        <v>0</v>
      </c>
      <c r="V32" s="104"/>
    </row>
    <row r="33" spans="1:22" x14ac:dyDescent="0.2">
      <c r="A33" s="35" t="s">
        <v>58</v>
      </c>
      <c r="B33" s="36" t="s">
        <v>0</v>
      </c>
      <c r="C33" s="36">
        <v>0</v>
      </c>
      <c r="D33" s="37">
        <v>1000</v>
      </c>
      <c r="E33" s="37">
        <v>1000</v>
      </c>
      <c r="F33" s="37">
        <v>90</v>
      </c>
      <c r="G33" s="50">
        <f>D33+E33</f>
        <v>2000</v>
      </c>
      <c r="H33" s="36">
        <v>150</v>
      </c>
      <c r="I33" s="38">
        <v>1000</v>
      </c>
      <c r="J33" s="36" t="s">
        <v>15</v>
      </c>
      <c r="K33" s="36" t="s">
        <v>2</v>
      </c>
      <c r="L33" s="51">
        <v>0.6</v>
      </c>
      <c r="M33" s="36" t="s">
        <v>16</v>
      </c>
      <c r="N33" s="36" t="s">
        <v>14</v>
      </c>
      <c r="O33" s="36" t="s">
        <v>3</v>
      </c>
      <c r="P33" s="51">
        <v>0.5</v>
      </c>
      <c r="Q33" s="36" t="s">
        <v>16</v>
      </c>
      <c r="R33" s="36" t="s">
        <v>14</v>
      </c>
      <c r="S33" s="36" t="s">
        <v>13</v>
      </c>
      <c r="T33" s="40" t="s">
        <v>65</v>
      </c>
      <c r="U33" s="41">
        <f>C33*G33/1000*I33/1000</f>
        <v>0</v>
      </c>
      <c r="V33" s="40" t="s">
        <v>112</v>
      </c>
    </row>
    <row r="34" spans="1:22" x14ac:dyDescent="0.2">
      <c r="A34" s="52"/>
      <c r="B34" s="53"/>
      <c r="C34" s="53"/>
      <c r="D34" s="54"/>
      <c r="E34" s="54"/>
      <c r="F34" s="54"/>
      <c r="G34" s="55"/>
      <c r="H34" s="53"/>
      <c r="I34" s="53"/>
      <c r="J34" s="53"/>
      <c r="K34" s="53"/>
      <c r="L34" s="53"/>
      <c r="M34" s="53"/>
      <c r="N34" s="53"/>
      <c r="O34" s="53"/>
      <c r="P34" s="53"/>
      <c r="Q34" s="53"/>
      <c r="R34" s="53"/>
      <c r="S34" s="53"/>
      <c r="T34" s="57" t="s">
        <v>124</v>
      </c>
      <c r="U34" s="56">
        <f>SUBTOTAL(109,Table2[Skupaj
Q×L×M '[m2']])</f>
        <v>0</v>
      </c>
      <c r="V34" s="53"/>
    </row>
    <row r="35" spans="1:22" x14ac:dyDescent="0.2">
      <c r="A35" s="63"/>
      <c r="C35" s="64"/>
      <c r="T35" s="65"/>
      <c r="U35" s="66"/>
    </row>
    <row r="38" spans="1:22" ht="15" x14ac:dyDescent="0.25">
      <c r="A38" s="59" t="s">
        <v>133</v>
      </c>
    </row>
    <row r="39" spans="1:22" ht="14.25" customHeight="1" x14ac:dyDescent="0.2"/>
    <row r="40" spans="1:22" ht="14.25" customHeight="1" x14ac:dyDescent="0.25">
      <c r="A40" s="58" t="s">
        <v>76</v>
      </c>
      <c r="U40" s="68"/>
    </row>
    <row r="41" spans="1:22" ht="14.25" customHeight="1" x14ac:dyDescent="0.25">
      <c r="U41" s="68"/>
    </row>
    <row r="42" spans="1:22" ht="14.25" customHeight="1" x14ac:dyDescent="0.25">
      <c r="A42" s="58" t="s">
        <v>128</v>
      </c>
      <c r="U42" s="68"/>
    </row>
    <row r="43" spans="1:22" ht="14.25" customHeight="1" x14ac:dyDescent="0.25">
      <c r="A43" s="58" t="s">
        <v>61</v>
      </c>
      <c r="U43" s="68"/>
    </row>
    <row r="44" spans="1:22" ht="14.25" customHeight="1" x14ac:dyDescent="0.25">
      <c r="U44" s="68"/>
    </row>
    <row r="45" spans="1:22" ht="14.25" customHeight="1" x14ac:dyDescent="0.25">
      <c r="B45" s="61" t="s">
        <v>131</v>
      </c>
      <c r="C45" s="58" t="s">
        <v>78</v>
      </c>
      <c r="U45" s="68"/>
    </row>
    <row r="46" spans="1:22" ht="14.25" customHeight="1" x14ac:dyDescent="0.25">
      <c r="B46" s="8" t="s">
        <v>132</v>
      </c>
      <c r="C46" s="69" t="s">
        <v>91</v>
      </c>
      <c r="D46" s="69"/>
      <c r="E46" s="69"/>
      <c r="U46" s="68"/>
    </row>
    <row r="47" spans="1:22" ht="14.25" customHeight="1" x14ac:dyDescent="0.25">
      <c r="B47" s="70" t="s">
        <v>132</v>
      </c>
      <c r="C47" s="71" t="s">
        <v>67</v>
      </c>
      <c r="D47" s="71"/>
      <c r="E47" s="71"/>
      <c r="U47" s="68"/>
    </row>
    <row r="48" spans="1:22" ht="14.25" customHeight="1" x14ac:dyDescent="0.25">
      <c r="B48" s="72" t="s">
        <v>132</v>
      </c>
      <c r="C48" s="73" t="s">
        <v>90</v>
      </c>
      <c r="D48" s="73"/>
      <c r="E48" s="73"/>
      <c r="U48" s="68"/>
    </row>
    <row r="49" spans="1:21" ht="14.25" customHeight="1" x14ac:dyDescent="0.25">
      <c r="B49" s="74" t="s">
        <v>70</v>
      </c>
      <c r="C49" s="75" t="s">
        <v>64</v>
      </c>
      <c r="D49" s="75"/>
      <c r="E49" s="75"/>
      <c r="U49" s="68"/>
    </row>
    <row r="50" spans="1:21" ht="15" x14ac:dyDescent="0.25">
      <c r="U50" s="68"/>
    </row>
    <row r="51" spans="1:21" ht="15" x14ac:dyDescent="0.25">
      <c r="A51" s="59" t="s">
        <v>117</v>
      </c>
      <c r="U51" s="68"/>
    </row>
    <row r="53" spans="1:21" ht="15" x14ac:dyDescent="0.25">
      <c r="B53" s="76" t="s">
        <v>126</v>
      </c>
      <c r="U53" s="68"/>
    </row>
    <row r="54" spans="1:21" x14ac:dyDescent="0.2">
      <c r="B54" s="76" t="s">
        <v>138</v>
      </c>
    </row>
    <row r="55" spans="1:21" x14ac:dyDescent="0.2">
      <c r="B55" s="76" t="s">
        <v>1</v>
      </c>
    </row>
    <row r="57" spans="1:21" x14ac:dyDescent="0.2">
      <c r="B57" s="76" t="s">
        <v>12</v>
      </c>
    </row>
    <row r="58" spans="1:21" x14ac:dyDescent="0.2">
      <c r="B58" s="76" t="s">
        <v>89</v>
      </c>
    </row>
    <row r="59" spans="1:21" x14ac:dyDescent="0.2">
      <c r="B59" s="76"/>
    </row>
    <row r="60" spans="1:21" ht="15" x14ac:dyDescent="0.25">
      <c r="A60" s="77" t="s">
        <v>147</v>
      </c>
      <c r="B60" s="78"/>
      <c r="C60" s="78"/>
      <c r="D60" s="78"/>
      <c r="E60" s="78"/>
    </row>
    <row r="61" spans="1:21" x14ac:dyDescent="0.2">
      <c r="A61" s="78"/>
      <c r="B61" s="78"/>
      <c r="C61" s="78"/>
      <c r="D61" s="78"/>
      <c r="E61" s="78"/>
    </row>
    <row r="62" spans="1:21" x14ac:dyDescent="0.2">
      <c r="A62" s="78" t="s">
        <v>83</v>
      </c>
      <c r="C62" s="78"/>
      <c r="D62" s="78"/>
      <c r="E62" s="78"/>
      <c r="F62" s="78"/>
    </row>
    <row r="64" spans="1:21" x14ac:dyDescent="0.2">
      <c r="B64" s="79" t="s">
        <v>4</v>
      </c>
      <c r="C64" s="79" t="s">
        <v>5</v>
      </c>
      <c r="D64" s="79" t="s">
        <v>6</v>
      </c>
      <c r="E64" s="79" t="s">
        <v>9</v>
      </c>
      <c r="F64" s="78"/>
    </row>
    <row r="65" spans="2:5" x14ac:dyDescent="0.2">
      <c r="B65" s="80">
        <v>150</v>
      </c>
      <c r="C65" s="80">
        <v>1000</v>
      </c>
      <c r="D65" s="80">
        <v>1000</v>
      </c>
      <c r="E65" s="9">
        <f t="shared" ref="E65" si="3">C65+D65</f>
        <v>2000</v>
      </c>
    </row>
    <row r="66" spans="2:5" x14ac:dyDescent="0.2">
      <c r="B66" s="81" t="s">
        <v>7</v>
      </c>
      <c r="C66" s="81">
        <f>$B$65+150</f>
        <v>300</v>
      </c>
      <c r="D66" s="81">
        <f>$B$65+150</f>
        <v>300</v>
      </c>
      <c r="E66" s="81">
        <f>C66+D66</f>
        <v>600</v>
      </c>
    </row>
    <row r="67" spans="2:5" x14ac:dyDescent="0.2">
      <c r="B67" s="81" t="s">
        <v>52</v>
      </c>
      <c r="C67" s="81">
        <v>1000</v>
      </c>
      <c r="D67" s="81">
        <v>2000</v>
      </c>
      <c r="E67" s="81">
        <f t="shared" ref="E67:E68" si="4">C67+D67</f>
        <v>3000</v>
      </c>
    </row>
    <row r="68" spans="2:5" x14ac:dyDescent="0.2">
      <c r="B68" s="81" t="s">
        <v>52</v>
      </c>
      <c r="C68" s="81">
        <v>2000</v>
      </c>
      <c r="D68" s="81">
        <v>1000</v>
      </c>
      <c r="E68" s="81">
        <f t="shared" si="4"/>
        <v>3000</v>
      </c>
    </row>
    <row r="69" spans="2:5" x14ac:dyDescent="0.2">
      <c r="C69" s="82">
        <f>C66</f>
        <v>300</v>
      </c>
      <c r="D69" s="82">
        <f>D66</f>
        <v>300</v>
      </c>
      <c r="E69" s="82">
        <f t="shared" ref="E69:E74" si="5">C69+D69</f>
        <v>600</v>
      </c>
    </row>
    <row r="70" spans="2:5" x14ac:dyDescent="0.2">
      <c r="C70" s="82">
        <f>C66</f>
        <v>300</v>
      </c>
      <c r="D70" s="82">
        <f>IF(3000-C70&gt;=2000,2000,3000-C70)</f>
        <v>2000</v>
      </c>
      <c r="E70" s="82">
        <f t="shared" si="5"/>
        <v>2300</v>
      </c>
    </row>
    <row r="71" spans="2:5" x14ac:dyDescent="0.2">
      <c r="C71" s="82">
        <f>C67</f>
        <v>1000</v>
      </c>
      <c r="D71" s="82">
        <f>IF(3000-C71&gt;=2000,2000,3000-C71)</f>
        <v>2000</v>
      </c>
      <c r="E71" s="82">
        <f t="shared" si="5"/>
        <v>3000</v>
      </c>
    </row>
    <row r="72" spans="2:5" x14ac:dyDescent="0.2">
      <c r="C72" s="82">
        <f>C68</f>
        <v>2000</v>
      </c>
      <c r="D72" s="82">
        <f>IF(3000-C72&gt;=2000,2000,3000-C72)</f>
        <v>1000</v>
      </c>
      <c r="E72" s="82">
        <f t="shared" si="5"/>
        <v>3000</v>
      </c>
    </row>
    <row r="73" spans="2:5" x14ac:dyDescent="0.2">
      <c r="C73" s="82">
        <f>D70</f>
        <v>2000</v>
      </c>
      <c r="D73" s="82">
        <f>D66</f>
        <v>300</v>
      </c>
      <c r="E73" s="82">
        <f t="shared" si="5"/>
        <v>2300</v>
      </c>
    </row>
    <row r="74" spans="2:5" x14ac:dyDescent="0.2">
      <c r="C74" s="82">
        <f>C66</f>
        <v>300</v>
      </c>
      <c r="D74" s="82">
        <f>D66</f>
        <v>300</v>
      </c>
      <c r="E74" s="82">
        <f t="shared" si="5"/>
        <v>600</v>
      </c>
    </row>
  </sheetData>
  <sheetProtection sheet="1" insertRows="0" deleteRows="0"/>
  <dataConsolidate/>
  <mergeCells count="7">
    <mergeCell ref="O16:Q19"/>
    <mergeCell ref="P21:S21"/>
    <mergeCell ref="A21:C21"/>
    <mergeCell ref="G21:I21"/>
    <mergeCell ref="J21:K21"/>
    <mergeCell ref="L21:O21"/>
    <mergeCell ref="D21:F21"/>
  </mergeCells>
  <phoneticPr fontId="4" type="noConversion"/>
  <conditionalFormatting sqref="A24:T33">
    <cfRule type="expression" dxfId="197" priority="2">
      <formula>OR(A24="")</formula>
    </cfRule>
  </conditionalFormatting>
  <conditionalFormatting sqref="B65">
    <cfRule type="expression" dxfId="196" priority="46">
      <formula>NOT(OR(B65=50,B65=60,B65=80,B65=100,B65=120,B65=133,B65=150,B65=172,B65=200,B65=220,B65=240,B65=250))</formula>
    </cfRule>
  </conditionalFormatting>
  <conditionalFormatting sqref="C24:C33">
    <cfRule type="cellIs" dxfId="195" priority="41" operator="lessThan">
      <formula>0</formula>
    </cfRule>
  </conditionalFormatting>
  <conditionalFormatting sqref="C65">
    <cfRule type="expression" dxfId="194" priority="45">
      <formula>NOT(AND(C65&gt;=B65+150,C65&lt;=2000,C65&lt;=3000-D65))</formula>
    </cfRule>
  </conditionalFormatting>
  <conditionalFormatting sqref="D24:D33">
    <cfRule type="expression" dxfId="193" priority="48">
      <formula>NOT(AND(D24&gt;=H24+150,D24&lt;=2000,D24&lt;=3000-E24))</formula>
    </cfRule>
  </conditionalFormatting>
  <conditionalFormatting sqref="D65">
    <cfRule type="expression" dxfId="192" priority="44">
      <formula>NOT(AND(D65&gt;=B65+150,D65&lt;=2000,D65&lt;=3000-C65))</formula>
    </cfRule>
  </conditionalFormatting>
  <conditionalFormatting sqref="E24:E33">
    <cfRule type="expression" dxfId="191" priority="47">
      <formula>NOT(AND(E24&gt;=H24+150,E24&lt;=2000,E24&lt;=3000-D24))</formula>
    </cfRule>
  </conditionalFormatting>
  <conditionalFormatting sqref="E65">
    <cfRule type="expression" dxfId="190" priority="43">
      <formula>NOT(AND(E65&gt;=2*(B65+150),E65&lt;=3000))</formula>
    </cfRule>
  </conditionalFormatting>
  <conditionalFormatting sqref="F24:F33">
    <cfRule type="cellIs" dxfId="189" priority="42" operator="notBetween">
      <formula>75</formula>
      <formula>175</formula>
    </cfRule>
  </conditionalFormatting>
  <conditionalFormatting sqref="G24:G33">
    <cfRule type="expression" dxfId="188" priority="53">
      <formula>NOT(OR(AND(G24&gt;=2*(H24+150),G24&lt;=3000,D24&gt;0,E24&gt;0),G24=0))</formula>
    </cfRule>
  </conditionalFormatting>
  <conditionalFormatting sqref="H24:H33">
    <cfRule type="expression" dxfId="187" priority="7">
      <formula>AND(OR(D24&gt;0,E24&gt;0),H24=0)</formula>
    </cfRule>
    <cfRule type="expression" dxfId="186" priority="34">
      <formula>OR(AND(K24="Power T",OR(H24=220)))</formula>
    </cfRule>
    <cfRule type="expression" dxfId="185" priority="35">
      <formula>OR(AND(K24="Power T",OR(H24=50)),AND(K24="Power S",OR(H24=220,H24=250)),AND(K24="Perform R",OR(H24=50,H24=220,H24=250)),AND(K24="Perform C",OR(H24=220,H24=250)))</formula>
    </cfRule>
    <cfRule type="expression" dxfId="184" priority="36">
      <formula>NOT(OR(H24=50,H24=60,H24=80,H24=100,H24=120,H24=133,H24=150,H24=172,H24=200,H24=220,H24=240,H24=250))</formula>
    </cfRule>
  </conditionalFormatting>
  <conditionalFormatting sqref="I24:I33">
    <cfRule type="cellIs" dxfId="183" priority="52" operator="notBetween">
      <formula>600</formula>
      <formula>1100</formula>
    </cfRule>
  </conditionalFormatting>
  <conditionalFormatting sqref="J24:J33">
    <cfRule type="expression" dxfId="182" priority="33">
      <formula>NOT(OR(J24="FTV HL",J24=""))</formula>
    </cfRule>
  </conditionalFormatting>
  <conditionalFormatting sqref="K24:K33">
    <cfRule type="expression" dxfId="181" priority="30">
      <formula>OR(AND(K24="Power T",OR(H24=220)))</formula>
    </cfRule>
    <cfRule type="expression" dxfId="180" priority="31">
      <formula>OR(AND(K24="Power T",OR(H24=50)),AND(K24="Power S",OR(H24=220,H24=250)),AND(K24="Perform R",OR(H24=50,H24=220,H24=250)),AND(K24="Perform C",OR(H24=220,H24=250)))</formula>
    </cfRule>
    <cfRule type="expression" dxfId="179" priority="32">
      <formula>NOT(OR(K24="Power T",K24="Power S",K24="Perform R",K24="Perform C"))</formula>
    </cfRule>
  </conditionalFormatting>
  <conditionalFormatting sqref="L24:L33">
    <cfRule type="expression" dxfId="178" priority="3">
      <formula>AND(O24="G",NOT(OR(L24=0.7,L24=0.75,L24=0.8)))</formula>
    </cfRule>
    <cfRule type="expression" dxfId="177" priority="8">
      <formula>OR(AND(M24="HPS 200",NOT(L24=0.55)),AND(NOT(M24="HPS 200"),L24=0.55))</formula>
    </cfRule>
  </conditionalFormatting>
  <conditionalFormatting sqref="M24:M33">
    <cfRule type="expression" dxfId="175" priority="5">
      <formula>OR(AND(M24="HPS 200",NOT(L24=0.55)),AND(NOT(M24="HPS 200"),L24=0.55))</formula>
    </cfRule>
    <cfRule type="expression" dxfId="174" priority="40">
      <formula>NOT(OR(M24="SP 25",M24="SP 25",M24="PVDF 25",M24="PVDF 35",M24="PUR 50",M24="PVCF 150",M24="HPS 200",M24="PRISMA",M24="PRISMA ELEMENTS",M24="Inox 304",M24="Inox 316L",M24="Inox 316"))</formula>
    </cfRule>
  </conditionalFormatting>
  <conditionalFormatting sqref="O24:O33">
    <cfRule type="expression" dxfId="173" priority="4">
      <formula>AND(O24="G",NOT(OR(L24=0.7,L24=0.75,L24=0.8)))</formula>
    </cfRule>
    <cfRule type="expression" dxfId="172" priority="50">
      <formula>NOT(OR(O24="S",O24="V",O24="V2",O24="G",O24="M",O24="M3",O24="M8"))</formula>
    </cfRule>
  </conditionalFormatting>
  <conditionalFormatting sqref="Q24:Q33">
    <cfRule type="expression" dxfId="170" priority="38">
      <formula>NOT(OR(Q24="SP 25",Q24="SP 25",Q24="PVDF 25",Q24="PVDF 35",Q24="PUR 50",Q24="PVCF 150",Q24="HPS 200",Q24="PRISMA",Q24="PRISMA ELEMENTS",Q24="Inox 304",Q24="Inox 316L",Q24="Inox 316"))</formula>
    </cfRule>
  </conditionalFormatting>
  <conditionalFormatting sqref="S24:S33">
    <cfRule type="expression" dxfId="169" priority="49">
      <formula>NOT(OR(S24="S",S24="V",S24="V2",S24="G",S24="M2"))</formula>
    </cfRule>
  </conditionalFormatting>
  <conditionalFormatting sqref="V33">
    <cfRule type="expression" dxfId="168"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1100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 HL"</formula1>
    </dataValidation>
    <dataValidation type="custom" allowBlank="1" sqref="D24:D33" xr:uid="{87C9657D-A158-4F24-86A9-B938966AC91B}">
      <formula1>AND(D24&gt;=H24+150,D24&lt;=2000,D24&lt;=3000-E24)</formula1>
    </dataValidation>
    <dataValidation type="list" allowBlank="1" showInputMessage="1" showErrorMessage="1" sqref="V24:V33" xr:uid="{89D1380F-9B10-4C42-A761-8940CBFA6E8C}">
      <formula1>"Priority A, Priority B, Priority C"</formula1>
    </dataValidation>
  </dataValidations>
  <pageMargins left="0.39370078740157483" right="0.39370078740157483" top="0.39370078740157483" bottom="0.39370078740157483" header="0.31496062992125984" footer="0.31496062992125984"/>
  <pageSetup paperSize="9" scale="49" pageOrder="overThenDown" orientation="landscape" r:id="rId1"/>
  <ignoredErrors>
    <ignoredError sqref="A1:XFD104857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39" id="{00000000-000E-0000-0200-000026000000}">
            <xm:f>COUNTIF(List_Values!$A$2:$A$11,L24)=0</xm:f>
            <x14:dxf>
              <fill>
                <patternFill patternType="solid">
                  <bgColor rgb="FFFFC7CE"/>
                </patternFill>
              </fill>
            </x14:dxf>
          </x14:cfRule>
          <xm:sqref>L24:L33</xm:sqref>
        </x14:conditionalFormatting>
        <x14:conditionalFormatting xmlns:xm="http://schemas.microsoft.com/office/excel/2006/main">
          <x14:cfRule type="expression" priority="37" id="{00000000-000E-0000-0200-000024000000}">
            <xm:f>COUNTIF(List_Values!$B$2:$B$11,P24)=0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8EA2EF7-3067-4E5A-84A3-857C0B2B5E8D}">
          <x14:formula1>
            <xm:f>List_Values!$A$2:$A$9</xm:f>
          </x14:formula1>
          <xm:sqref>L24:L33</xm:sqref>
        </x14:dataValidation>
        <x14:dataValidation type="list" allowBlank="1" xr:uid="{14B9CD6E-012F-440B-8ACB-EB108343B29D}">
          <x14:formula1>
            <xm:f>List_Values!$B$2:$B$11</xm:f>
          </x14:formula1>
          <xm:sqref>P24:P33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Normal="100" zoomScaleSheetLayoutView="70" workbookViewId="0">
      <selection activeCell="D3" sqref="D3"/>
    </sheetView>
  </sheetViews>
  <sheetFormatPr defaultRowHeight="14.25" x14ac:dyDescent="0.2"/>
  <cols>
    <col min="1" max="1" width="17.625" style="58" customWidth="1"/>
    <col min="2" max="2" width="14.625" style="58" customWidth="1"/>
    <col min="3" max="11" width="10.625" style="58" customWidth="1"/>
    <col min="12" max="12" width="12" style="58" customWidth="1"/>
    <col min="13" max="13" width="11.375" style="58" customWidth="1"/>
    <col min="14" max="14" width="10.625" style="58" customWidth="1"/>
    <col min="15" max="16" width="12.625" style="58" customWidth="1"/>
    <col min="17" max="18" width="10.625" style="58" customWidth="1"/>
    <col min="19" max="20" width="12.625" style="58" customWidth="1"/>
    <col min="21" max="21" width="10.625" style="58" customWidth="1"/>
    <col min="22" max="22" width="24.625" style="58" customWidth="1"/>
    <col min="23" max="23" width="10.625" style="58" customWidth="1"/>
    <col min="24" max="16384" width="9" style="58"/>
  </cols>
  <sheetData>
    <row r="1" spans="1:18" s="43" customFormat="1" ht="15.75" x14ac:dyDescent="0.25">
      <c r="B1" s="44"/>
      <c r="C1" s="45" t="s">
        <v>122</v>
      </c>
    </row>
    <row r="2" spans="1:18" s="43" customFormat="1" ht="26.25" x14ac:dyDescent="0.4">
      <c r="C2" s="47" t="s">
        <v>148</v>
      </c>
    </row>
    <row r="3" spans="1:18" s="43" customFormat="1" ht="15.75" x14ac:dyDescent="0.25">
      <c r="C3" s="48" t="s">
        <v>129</v>
      </c>
      <c r="D3" s="49" t="str" cm="1">
        <f t="array" ref="D3">LOOKUP(2,1/(Updates!A:A&lt;&gt;""),Updates!A:A)</f>
        <v>1.4</v>
      </c>
      <c r="E3" s="30" t="s">
        <v>162</v>
      </c>
      <c r="M3" s="46"/>
    </row>
    <row r="4" spans="1:18" s="43" customFormat="1" x14ac:dyDescent="0.2"/>
    <row r="5" spans="1:18" ht="15" x14ac:dyDescent="0.25">
      <c r="A5" s="84" t="s">
        <v>115</v>
      </c>
      <c r="B5" s="31" t="str">
        <f>IF('FTV HL Panel'!B5=0,"",'FTV HL Panel'!B5)</f>
        <v/>
      </c>
      <c r="C5" s="32"/>
    </row>
    <row r="6" spans="1:18" ht="15" x14ac:dyDescent="0.25">
      <c r="A6" s="84" t="s">
        <v>116</v>
      </c>
      <c r="B6" s="31" t="str">
        <f>IF('FTV HL Panel'!B6=0,"",'FTV HL Panel'!B6)</f>
        <v/>
      </c>
      <c r="C6" s="32"/>
    </row>
    <row r="7" spans="1:18" ht="15" x14ac:dyDescent="0.25">
      <c r="A7" s="84" t="s">
        <v>94</v>
      </c>
      <c r="B7" s="31" t="str">
        <f>IF('FTV HL Panel'!B7=0,"",'FTV HL Panel'!B7)</f>
        <v/>
      </c>
      <c r="C7" s="32"/>
    </row>
    <row r="8" spans="1:18" ht="15" x14ac:dyDescent="0.25">
      <c r="A8" s="84" t="s">
        <v>93</v>
      </c>
      <c r="B8" s="31" t="str">
        <f>IF('FTV HL Panel'!B8=0,"",'FTV HL Panel'!B8)</f>
        <v/>
      </c>
      <c r="C8" s="32"/>
    </row>
    <row r="9" spans="1:18" ht="15" x14ac:dyDescent="0.25">
      <c r="A9" s="84" t="s">
        <v>125</v>
      </c>
      <c r="B9" s="31" t="str">
        <f>IF('FTV HL Panel'!B9=0,"",'FTV HL Panel'!B9)</f>
        <v/>
      </c>
      <c r="C9" s="32"/>
    </row>
    <row r="12" spans="1:18" ht="15" x14ac:dyDescent="0.25">
      <c r="A12" s="84" t="s">
        <v>123</v>
      </c>
      <c r="B12" s="31" t="str">
        <f>IF('FTV HL Panel'!B12=0,"",'FTV HL Panel'!B12)</f>
        <v/>
      </c>
      <c r="C12" s="85"/>
    </row>
    <row r="13" spans="1:18" ht="15" x14ac:dyDescent="0.25">
      <c r="A13" s="84" t="s">
        <v>127</v>
      </c>
      <c r="B13" s="31" t="str">
        <f>IF('FTV HL Panel'!B13=0,"",'FTV HL Panel'!B13)</f>
        <v/>
      </c>
      <c r="C13" s="85"/>
      <c r="M13" s="63"/>
    </row>
    <row r="14" spans="1:18" ht="15" x14ac:dyDescent="0.25">
      <c r="A14" s="84" t="s">
        <v>50</v>
      </c>
      <c r="B14" s="31" t="str">
        <f>IF('FTV HL Panel'!B14=0,"",'FTV HL Panel'!B14)</f>
        <v/>
      </c>
      <c r="C14" s="85"/>
    </row>
    <row r="15" spans="1:18" x14ac:dyDescent="0.2">
      <c r="P15" s="136" t="s">
        <v>201</v>
      </c>
      <c r="Q15" s="136"/>
      <c r="R15" s="136"/>
    </row>
    <row r="16" spans="1:18" ht="14.25" customHeight="1" x14ac:dyDescent="0.2">
      <c r="P16" s="136"/>
      <c r="Q16" s="136"/>
      <c r="R16" s="136"/>
    </row>
    <row r="17" spans="1:24" ht="15" x14ac:dyDescent="0.25">
      <c r="A17" s="84" t="s">
        <v>82</v>
      </c>
      <c r="B17" s="31" t="str">
        <f>IF('FTV HL Panel'!B17=0,"",'FTV HL Panel'!B17)</f>
        <v/>
      </c>
      <c r="C17" s="85"/>
      <c r="P17" s="136"/>
      <c r="Q17" s="136"/>
      <c r="R17" s="136"/>
    </row>
    <row r="18" spans="1:24" x14ac:dyDescent="0.2">
      <c r="P18" s="114"/>
      <c r="Q18" s="114"/>
      <c r="R18" s="114"/>
    </row>
    <row r="19" spans="1:24" x14ac:dyDescent="0.2">
      <c r="P19" s="114"/>
      <c r="Q19" s="114"/>
      <c r="R19" s="114"/>
    </row>
    <row r="21" spans="1:24" s="43" customFormat="1" ht="15.75" customHeight="1" x14ac:dyDescent="0.2">
      <c r="A21" s="134" t="s">
        <v>106</v>
      </c>
      <c r="B21" s="134"/>
      <c r="C21" s="134"/>
      <c r="D21" s="134" t="s">
        <v>77</v>
      </c>
      <c r="E21" s="134"/>
      <c r="F21" s="134"/>
      <c r="G21" s="134"/>
      <c r="H21" s="134"/>
      <c r="I21" s="134" t="s">
        <v>108</v>
      </c>
      <c r="J21" s="134"/>
      <c r="K21" s="134"/>
      <c r="L21" s="134" t="s">
        <v>109</v>
      </c>
      <c r="M21" s="134"/>
      <c r="N21" s="131" t="s">
        <v>119</v>
      </c>
      <c r="O21" s="132"/>
      <c r="P21" s="132"/>
      <c r="Q21" s="133"/>
      <c r="R21" s="131" t="s">
        <v>120</v>
      </c>
      <c r="S21" s="132"/>
      <c r="T21" s="132"/>
      <c r="U21" s="133"/>
      <c r="V21" s="42" t="s">
        <v>62</v>
      </c>
      <c r="W21" s="42" t="s">
        <v>101</v>
      </c>
      <c r="X21" s="103" t="s">
        <v>111</v>
      </c>
    </row>
    <row r="22" spans="1:24"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02"/>
    </row>
    <row r="23" spans="1:24" s="43" customFormat="1" ht="45" x14ac:dyDescent="0.2">
      <c r="A23" s="86" t="s">
        <v>81</v>
      </c>
      <c r="B23" s="87" t="s">
        <v>110</v>
      </c>
      <c r="C23" s="87" t="s">
        <v>102</v>
      </c>
      <c r="D23" s="87" t="s">
        <v>5</v>
      </c>
      <c r="E23" s="87" t="s">
        <v>6</v>
      </c>
      <c r="F23" s="87" t="s">
        <v>8</v>
      </c>
      <c r="G23" s="87" t="s">
        <v>136</v>
      </c>
      <c r="H23" s="87" t="s">
        <v>137</v>
      </c>
      <c r="I23" s="87" t="s">
        <v>163</v>
      </c>
      <c r="J23" s="87" t="s">
        <v>74</v>
      </c>
      <c r="K23" s="87" t="s">
        <v>51</v>
      </c>
      <c r="L23" s="87" t="s">
        <v>109</v>
      </c>
      <c r="M23" s="87" t="s">
        <v>92</v>
      </c>
      <c r="N23" s="87" t="s">
        <v>72</v>
      </c>
      <c r="O23" s="87" t="s">
        <v>68</v>
      </c>
      <c r="P23" s="87" t="s">
        <v>79</v>
      </c>
      <c r="Q23" s="87" t="s">
        <v>113</v>
      </c>
      <c r="R23" s="87" t="s">
        <v>73</v>
      </c>
      <c r="S23" s="87" t="s">
        <v>69</v>
      </c>
      <c r="T23" s="87" t="s">
        <v>80</v>
      </c>
      <c r="U23" s="87" t="s">
        <v>114</v>
      </c>
      <c r="V23" s="87" t="s">
        <v>62</v>
      </c>
      <c r="W23" s="88" t="s">
        <v>87</v>
      </c>
      <c r="X23" s="87" t="s">
        <v>111</v>
      </c>
    </row>
    <row r="24" spans="1:24" x14ac:dyDescent="0.2">
      <c r="A24" s="33"/>
      <c r="B24" s="5"/>
      <c r="C24" s="5"/>
      <c r="D24" s="6"/>
      <c r="E24" s="6"/>
      <c r="F24" s="6"/>
      <c r="G24" s="6"/>
      <c r="H24" s="6"/>
      <c r="I24" s="9">
        <f t="shared" ref="I24:I33" si="0">D24+E24+F24</f>
        <v>0</v>
      </c>
      <c r="J24" s="5"/>
      <c r="K24" s="7"/>
      <c r="L24" s="5" t="s">
        <v>15</v>
      </c>
      <c r="M24" s="5"/>
      <c r="N24" s="13"/>
      <c r="O24" s="5"/>
      <c r="P24" s="5"/>
      <c r="Q24" s="5"/>
      <c r="R24" s="13"/>
      <c r="S24" s="5"/>
      <c r="T24" s="5"/>
      <c r="U24" s="5"/>
      <c r="V24" s="8"/>
      <c r="W24" s="34">
        <f t="shared" ref="W24:W33" si="1">C24*I24/1000*K24/1000</f>
        <v>0</v>
      </c>
      <c r="X24" s="104"/>
    </row>
    <row r="25" spans="1:24" x14ac:dyDescent="0.2">
      <c r="A25" s="33"/>
      <c r="B25" s="5"/>
      <c r="C25" s="5"/>
      <c r="D25" s="6"/>
      <c r="E25" s="6"/>
      <c r="F25" s="6"/>
      <c r="G25" s="6"/>
      <c r="H25" s="6"/>
      <c r="I25" s="9">
        <f t="shared" si="0"/>
        <v>0</v>
      </c>
      <c r="J25" s="5"/>
      <c r="K25" s="7"/>
      <c r="L25" s="5" t="s">
        <v>15</v>
      </c>
      <c r="M25" s="5"/>
      <c r="N25" s="14"/>
      <c r="O25" s="5"/>
      <c r="P25" s="5"/>
      <c r="Q25" s="5"/>
      <c r="R25" s="14"/>
      <c r="S25" s="5"/>
      <c r="T25" s="5"/>
      <c r="U25" s="5"/>
      <c r="V25" s="8"/>
      <c r="W25" s="34">
        <f t="shared" si="1"/>
        <v>0</v>
      </c>
      <c r="X25" s="104"/>
    </row>
    <row r="26" spans="1:24" x14ac:dyDescent="0.2">
      <c r="A26" s="33"/>
      <c r="B26" s="5"/>
      <c r="C26" s="5"/>
      <c r="D26" s="6"/>
      <c r="E26" s="6"/>
      <c r="F26" s="6"/>
      <c r="G26" s="6"/>
      <c r="H26" s="6"/>
      <c r="I26" s="9">
        <f t="shared" si="0"/>
        <v>0</v>
      </c>
      <c r="J26" s="5"/>
      <c r="K26" s="7"/>
      <c r="L26" s="5" t="s">
        <v>15</v>
      </c>
      <c r="M26" s="5"/>
      <c r="N26" s="14"/>
      <c r="O26" s="5"/>
      <c r="P26" s="5"/>
      <c r="Q26" s="5"/>
      <c r="R26" s="14"/>
      <c r="S26" s="5"/>
      <c r="T26" s="5"/>
      <c r="U26" s="5"/>
      <c r="V26" s="8"/>
      <c r="W26" s="34">
        <f t="shared" si="1"/>
        <v>0</v>
      </c>
      <c r="X26" s="104"/>
    </row>
    <row r="27" spans="1:24" x14ac:dyDescent="0.2">
      <c r="A27" s="33"/>
      <c r="B27" s="5"/>
      <c r="C27" s="5"/>
      <c r="D27" s="6"/>
      <c r="E27" s="6"/>
      <c r="F27" s="6"/>
      <c r="G27" s="6"/>
      <c r="H27" s="6"/>
      <c r="I27" s="9">
        <f t="shared" si="0"/>
        <v>0</v>
      </c>
      <c r="J27" s="5"/>
      <c r="K27" s="7"/>
      <c r="L27" s="5" t="s">
        <v>15</v>
      </c>
      <c r="M27" s="5"/>
      <c r="N27" s="14"/>
      <c r="O27" s="5"/>
      <c r="P27" s="5"/>
      <c r="Q27" s="5"/>
      <c r="R27" s="14"/>
      <c r="S27" s="5"/>
      <c r="T27" s="5"/>
      <c r="U27" s="5"/>
      <c r="V27" s="8"/>
      <c r="W27" s="34">
        <f t="shared" si="1"/>
        <v>0</v>
      </c>
      <c r="X27" s="104"/>
    </row>
    <row r="28" spans="1:24" x14ac:dyDescent="0.2">
      <c r="A28" s="33"/>
      <c r="B28" s="5"/>
      <c r="C28" s="5"/>
      <c r="D28" s="6"/>
      <c r="E28" s="6"/>
      <c r="F28" s="6"/>
      <c r="G28" s="6"/>
      <c r="H28" s="6"/>
      <c r="I28" s="9">
        <f t="shared" si="0"/>
        <v>0</v>
      </c>
      <c r="J28" s="5"/>
      <c r="K28" s="7"/>
      <c r="L28" s="5" t="s">
        <v>15</v>
      </c>
      <c r="M28" s="5"/>
      <c r="N28" s="14"/>
      <c r="O28" s="5"/>
      <c r="P28" s="5"/>
      <c r="Q28" s="5"/>
      <c r="R28" s="14"/>
      <c r="S28" s="5"/>
      <c r="T28" s="5"/>
      <c r="U28" s="5"/>
      <c r="V28" s="8"/>
      <c r="W28" s="34">
        <f t="shared" si="1"/>
        <v>0</v>
      </c>
      <c r="X28" s="104"/>
    </row>
    <row r="29" spans="1:24" x14ac:dyDescent="0.2">
      <c r="A29" s="33"/>
      <c r="B29" s="5"/>
      <c r="C29" s="5"/>
      <c r="D29" s="6"/>
      <c r="E29" s="6"/>
      <c r="F29" s="6"/>
      <c r="G29" s="6"/>
      <c r="H29" s="6"/>
      <c r="I29" s="9">
        <f t="shared" si="0"/>
        <v>0</v>
      </c>
      <c r="J29" s="5"/>
      <c r="K29" s="7"/>
      <c r="L29" s="5" t="s">
        <v>15</v>
      </c>
      <c r="M29" s="5"/>
      <c r="N29" s="14"/>
      <c r="O29" s="5"/>
      <c r="P29" s="5"/>
      <c r="Q29" s="5"/>
      <c r="R29" s="14"/>
      <c r="S29" s="5"/>
      <c r="T29" s="5"/>
      <c r="U29" s="5"/>
      <c r="V29" s="8"/>
      <c r="W29" s="34">
        <f t="shared" si="1"/>
        <v>0</v>
      </c>
      <c r="X29" s="104"/>
    </row>
    <row r="30" spans="1:24" x14ac:dyDescent="0.2">
      <c r="A30" s="33"/>
      <c r="B30" s="5"/>
      <c r="C30" s="5"/>
      <c r="D30" s="6"/>
      <c r="E30" s="6"/>
      <c r="F30" s="6"/>
      <c r="G30" s="6"/>
      <c r="H30" s="6"/>
      <c r="I30" s="9">
        <f t="shared" si="0"/>
        <v>0</v>
      </c>
      <c r="J30" s="5"/>
      <c r="K30" s="7"/>
      <c r="L30" s="5" t="s">
        <v>15</v>
      </c>
      <c r="M30" s="5"/>
      <c r="N30" s="14"/>
      <c r="O30" s="5"/>
      <c r="P30" s="5"/>
      <c r="Q30" s="5"/>
      <c r="R30" s="14"/>
      <c r="S30" s="5"/>
      <c r="T30" s="5"/>
      <c r="U30" s="5"/>
      <c r="V30" s="8"/>
      <c r="W30" s="34">
        <f t="shared" si="1"/>
        <v>0</v>
      </c>
      <c r="X30" s="104"/>
    </row>
    <row r="31" spans="1:24" x14ac:dyDescent="0.2">
      <c r="A31" s="33"/>
      <c r="B31" s="5"/>
      <c r="C31" s="5"/>
      <c r="D31" s="6"/>
      <c r="E31" s="6"/>
      <c r="F31" s="6"/>
      <c r="G31" s="6"/>
      <c r="H31" s="6"/>
      <c r="I31" s="9">
        <f t="shared" si="0"/>
        <v>0</v>
      </c>
      <c r="J31" s="5"/>
      <c r="K31" s="7"/>
      <c r="L31" s="5" t="s">
        <v>15</v>
      </c>
      <c r="M31" s="5"/>
      <c r="N31" s="14"/>
      <c r="O31" s="5"/>
      <c r="P31" s="5"/>
      <c r="Q31" s="5"/>
      <c r="R31" s="14"/>
      <c r="S31" s="5"/>
      <c r="T31" s="5"/>
      <c r="U31" s="5"/>
      <c r="V31" s="8"/>
      <c r="W31" s="34">
        <f t="shared" si="1"/>
        <v>0</v>
      </c>
      <c r="X31" s="104"/>
    </row>
    <row r="32" spans="1:24" x14ac:dyDescent="0.2">
      <c r="A32" s="33"/>
      <c r="B32" s="5"/>
      <c r="C32" s="5"/>
      <c r="D32" s="6"/>
      <c r="E32" s="6"/>
      <c r="F32" s="6"/>
      <c r="G32" s="6"/>
      <c r="H32" s="6"/>
      <c r="I32" s="9">
        <f t="shared" si="0"/>
        <v>0</v>
      </c>
      <c r="J32" s="5"/>
      <c r="K32" s="7"/>
      <c r="L32" s="5" t="s">
        <v>15</v>
      </c>
      <c r="M32" s="5"/>
      <c r="N32" s="14"/>
      <c r="O32" s="5"/>
      <c r="P32" s="5"/>
      <c r="Q32" s="5"/>
      <c r="R32" s="14"/>
      <c r="S32" s="5"/>
      <c r="T32" s="5"/>
      <c r="U32" s="5"/>
      <c r="V32" s="8"/>
      <c r="W32" s="34">
        <f t="shared" si="1"/>
        <v>0</v>
      </c>
      <c r="X32" s="104"/>
    </row>
    <row r="33" spans="1:24" x14ac:dyDescent="0.2">
      <c r="A33" s="35" t="s">
        <v>59</v>
      </c>
      <c r="B33" s="36" t="s">
        <v>0</v>
      </c>
      <c r="C33" s="36">
        <v>0</v>
      </c>
      <c r="D33" s="37">
        <v>1000</v>
      </c>
      <c r="E33" s="37">
        <v>1000</v>
      </c>
      <c r="F33" s="37">
        <v>1000</v>
      </c>
      <c r="G33" s="37">
        <v>90</v>
      </c>
      <c r="H33" s="37">
        <v>90</v>
      </c>
      <c r="I33" s="50">
        <f t="shared" si="0"/>
        <v>3000</v>
      </c>
      <c r="J33" s="36">
        <v>150</v>
      </c>
      <c r="K33" s="38">
        <v>1000</v>
      </c>
      <c r="L33" s="36" t="s">
        <v>15</v>
      </c>
      <c r="M33" s="36" t="s">
        <v>2</v>
      </c>
      <c r="N33" s="39">
        <v>0.6</v>
      </c>
      <c r="O33" s="36" t="s">
        <v>16</v>
      </c>
      <c r="P33" s="36" t="s">
        <v>14</v>
      </c>
      <c r="Q33" s="36" t="s">
        <v>3</v>
      </c>
      <c r="R33" s="39">
        <v>0.5</v>
      </c>
      <c r="S33" s="36" t="s">
        <v>16</v>
      </c>
      <c r="T33" s="36" t="s">
        <v>14</v>
      </c>
      <c r="U33" s="36" t="s">
        <v>13</v>
      </c>
      <c r="V33" s="40" t="s">
        <v>65</v>
      </c>
      <c r="W33" s="41">
        <f t="shared" si="1"/>
        <v>0</v>
      </c>
      <c r="X33" s="40" t="s">
        <v>112</v>
      </c>
    </row>
    <row r="34" spans="1:24" x14ac:dyDescent="0.2">
      <c r="A34" s="52"/>
      <c r="B34" s="53"/>
      <c r="C34" s="53"/>
      <c r="D34" s="54"/>
      <c r="E34" s="54"/>
      <c r="F34" s="54"/>
      <c r="G34" s="54"/>
      <c r="H34" s="54"/>
      <c r="I34" s="55"/>
      <c r="J34" s="53"/>
      <c r="K34" s="53"/>
      <c r="L34" s="53"/>
      <c r="M34" s="53"/>
      <c r="N34" s="53"/>
      <c r="O34" s="53"/>
      <c r="P34" s="53"/>
      <c r="Q34" s="53"/>
      <c r="R34" s="53"/>
      <c r="S34" s="53"/>
      <c r="T34" s="53"/>
      <c r="U34" s="53"/>
      <c r="V34" s="57" t="s">
        <v>124</v>
      </c>
      <c r="W34" s="56">
        <f>SUBTOTAL(109,Table3[Skupaj
Q×L×M '[m2']])</f>
        <v>0</v>
      </c>
      <c r="X34" s="53"/>
    </row>
    <row r="35" spans="1:24" x14ac:dyDescent="0.2">
      <c r="A35" s="63"/>
      <c r="C35" s="64"/>
      <c r="V35" s="65"/>
      <c r="W35" s="66"/>
    </row>
    <row r="38" spans="1:24" ht="15" x14ac:dyDescent="0.25">
      <c r="A38" s="59" t="s">
        <v>133</v>
      </c>
    </row>
    <row r="39" spans="1:24" ht="14.25" customHeight="1" x14ac:dyDescent="0.2"/>
    <row r="40" spans="1:24" ht="14.25" customHeight="1" x14ac:dyDescent="0.25">
      <c r="A40" s="58" t="s">
        <v>76</v>
      </c>
      <c r="W40" s="68"/>
    </row>
    <row r="41" spans="1:24" ht="14.25" customHeight="1" x14ac:dyDescent="0.25">
      <c r="W41" s="68"/>
    </row>
    <row r="42" spans="1:24" ht="14.25" customHeight="1" x14ac:dyDescent="0.25">
      <c r="A42" s="58" t="s">
        <v>128</v>
      </c>
      <c r="W42" s="68"/>
    </row>
    <row r="43" spans="1:24" ht="14.25" customHeight="1" x14ac:dyDescent="0.25">
      <c r="A43" s="58" t="s">
        <v>61</v>
      </c>
      <c r="W43" s="68"/>
    </row>
    <row r="44" spans="1:24" ht="14.25" customHeight="1" x14ac:dyDescent="0.25">
      <c r="W44" s="68"/>
    </row>
    <row r="45" spans="1:24" ht="14.25" customHeight="1" x14ac:dyDescent="0.25">
      <c r="B45" s="61" t="s">
        <v>131</v>
      </c>
      <c r="C45" s="58" t="s">
        <v>78</v>
      </c>
      <c r="W45" s="68"/>
    </row>
    <row r="46" spans="1:24" ht="14.25" customHeight="1" x14ac:dyDescent="0.25">
      <c r="B46" s="8" t="s">
        <v>132</v>
      </c>
      <c r="C46" s="69" t="s">
        <v>91</v>
      </c>
      <c r="D46" s="69"/>
      <c r="E46" s="69"/>
      <c r="W46" s="68"/>
    </row>
    <row r="47" spans="1:24" ht="14.25" customHeight="1" x14ac:dyDescent="0.25">
      <c r="B47" s="70" t="s">
        <v>132</v>
      </c>
      <c r="C47" s="71" t="s">
        <v>67</v>
      </c>
      <c r="D47" s="71"/>
      <c r="E47" s="71"/>
      <c r="W47" s="68"/>
    </row>
    <row r="48" spans="1:24" ht="14.25" customHeight="1" x14ac:dyDescent="0.25">
      <c r="B48" s="72" t="s">
        <v>132</v>
      </c>
      <c r="C48" s="73" t="s">
        <v>90</v>
      </c>
      <c r="D48" s="73"/>
      <c r="E48" s="73"/>
      <c r="W48" s="68"/>
    </row>
    <row r="49" spans="1:23" ht="14.25" customHeight="1" x14ac:dyDescent="0.25">
      <c r="B49" s="74" t="s">
        <v>70</v>
      </c>
      <c r="C49" s="75" t="s">
        <v>64</v>
      </c>
      <c r="D49" s="75"/>
      <c r="E49" s="75"/>
      <c r="W49" s="68"/>
    </row>
    <row r="50" spans="1:23" ht="15" x14ac:dyDescent="0.25">
      <c r="W50" s="68"/>
    </row>
    <row r="51" spans="1:23" ht="15" x14ac:dyDescent="0.25">
      <c r="A51" s="59" t="s">
        <v>117</v>
      </c>
      <c r="W51" s="68"/>
    </row>
    <row r="53" spans="1:23" ht="15" x14ac:dyDescent="0.25">
      <c r="B53" s="76" t="s">
        <v>126</v>
      </c>
      <c r="W53" s="68"/>
    </row>
    <row r="54" spans="1:23" ht="15" x14ac:dyDescent="0.25">
      <c r="B54" s="76" t="s">
        <v>138</v>
      </c>
      <c r="W54" s="68"/>
    </row>
    <row r="55" spans="1:23" x14ac:dyDescent="0.2">
      <c r="B55" s="76" t="s">
        <v>1</v>
      </c>
    </row>
    <row r="57" spans="1:23" x14ac:dyDescent="0.2">
      <c r="B57" s="76" t="s">
        <v>12</v>
      </c>
    </row>
    <row r="58" spans="1:23" x14ac:dyDescent="0.2">
      <c r="B58" s="76" t="s">
        <v>89</v>
      </c>
    </row>
    <row r="59" spans="1:23" x14ac:dyDescent="0.2">
      <c r="B59" s="76"/>
    </row>
    <row r="60" spans="1:23" ht="15" x14ac:dyDescent="0.25">
      <c r="A60" s="77" t="s">
        <v>149</v>
      </c>
      <c r="B60" s="78"/>
      <c r="C60" s="78"/>
      <c r="D60" s="78"/>
      <c r="E60" s="78"/>
    </row>
    <row r="61" spans="1:23" x14ac:dyDescent="0.2">
      <c r="A61" s="78"/>
      <c r="B61" s="78"/>
      <c r="C61" s="78"/>
      <c r="D61" s="78"/>
      <c r="E61" s="78"/>
    </row>
    <row r="62" spans="1:23" x14ac:dyDescent="0.2">
      <c r="A62" s="78" t="s">
        <v>84</v>
      </c>
      <c r="C62" s="78"/>
      <c r="D62" s="78"/>
      <c r="E62" s="78"/>
      <c r="F62" s="78"/>
    </row>
    <row r="64" spans="1:23" x14ac:dyDescent="0.2">
      <c r="B64" s="79" t="s">
        <v>4</v>
      </c>
      <c r="C64" s="79" t="s">
        <v>5</v>
      </c>
      <c r="D64" s="79" t="s">
        <v>6</v>
      </c>
      <c r="E64" s="79" t="s">
        <v>8</v>
      </c>
      <c r="F64" s="79" t="s">
        <v>11</v>
      </c>
    </row>
    <row r="65" spans="2:6" x14ac:dyDescent="0.2">
      <c r="B65" s="80">
        <v>120</v>
      </c>
      <c r="C65" s="80">
        <v>800</v>
      </c>
      <c r="D65" s="80">
        <v>800</v>
      </c>
      <c r="E65" s="80">
        <v>800</v>
      </c>
      <c r="F65" s="9">
        <f>C65+D65+E65</f>
        <v>2400</v>
      </c>
    </row>
    <row r="66" spans="2:6" x14ac:dyDescent="0.2">
      <c r="B66" s="81" t="s">
        <v>7</v>
      </c>
      <c r="C66" s="81">
        <f>$B$65+150</f>
        <v>270</v>
      </c>
      <c r="D66" s="81">
        <f>2*($B$65+150)</f>
        <v>540</v>
      </c>
      <c r="E66" s="81">
        <f>$B$65+150</f>
        <v>270</v>
      </c>
      <c r="F66" s="81">
        <f t="shared" ref="F66:F67" si="2">C66+D66+E66</f>
        <v>1080</v>
      </c>
    </row>
    <row r="67" spans="2:6" x14ac:dyDescent="0.2">
      <c r="B67" s="83" t="s">
        <v>52</v>
      </c>
      <c r="C67" s="83">
        <v>1000</v>
      </c>
      <c r="D67" s="83">
        <v>1000</v>
      </c>
      <c r="E67" s="83">
        <v>1000</v>
      </c>
      <c r="F67" s="83">
        <f t="shared" si="2"/>
        <v>3000</v>
      </c>
    </row>
  </sheetData>
  <sheetProtection sheet="1" insertRows="0" deleteRows="0"/>
  <dataConsolidate/>
  <mergeCells count="7">
    <mergeCell ref="P15:R17"/>
    <mergeCell ref="R21:U21"/>
    <mergeCell ref="A21:C21"/>
    <mergeCell ref="I21:K21"/>
    <mergeCell ref="L21:M21"/>
    <mergeCell ref="N21:Q21"/>
    <mergeCell ref="D21:H21"/>
  </mergeCells>
  <conditionalFormatting sqref="A24:V33">
    <cfRule type="expression" dxfId="167" priority="2">
      <formula>OR(A24="")</formula>
    </cfRule>
  </conditionalFormatting>
  <conditionalFormatting sqref="B65">
    <cfRule type="expression" dxfId="166" priority="49">
      <formula>NOT(OR(B65=50,B65=60,B65=80,B65=100,B65=120,B65=133,B65=150,B65=172,B65=200,B65=220,B65=240,B65=250))</formula>
    </cfRule>
  </conditionalFormatting>
  <conditionalFormatting sqref="C24:C33">
    <cfRule type="cellIs" dxfId="165" priority="59" operator="lessThan">
      <formula>0</formula>
    </cfRule>
  </conditionalFormatting>
  <conditionalFormatting sqref="C65">
    <cfRule type="expression" dxfId="164" priority="48">
      <formula>NOT(AND(C65&gt;=B65+150,C65&lt;=1000))</formula>
    </cfRule>
  </conditionalFormatting>
  <conditionalFormatting sqref="D24:D33">
    <cfRule type="expression" dxfId="163" priority="52">
      <formula>NOT(AND(D24&gt;=J24+150,D24&lt;=1000))</formula>
    </cfRule>
  </conditionalFormatting>
  <conditionalFormatting sqref="D65">
    <cfRule type="expression" dxfId="162" priority="47">
      <formula>NOT(AND(D65&gt;=2*(B65+150),D65&lt;=1000))</formula>
    </cfRule>
  </conditionalFormatting>
  <conditionalFormatting sqref="E24:E33">
    <cfRule type="expression" dxfId="161" priority="51">
      <formula>NOT(AND(E24&gt;=2*(J24+150),E24&lt;=1000))</formula>
    </cfRule>
  </conditionalFormatting>
  <conditionalFormatting sqref="E65">
    <cfRule type="expression" dxfId="160" priority="46">
      <formula>NOT(AND(E65&gt;=B65+150,E65&lt;=1000))</formula>
    </cfRule>
  </conditionalFormatting>
  <conditionalFormatting sqref="F24:F33">
    <cfRule type="expression" dxfId="159" priority="50">
      <formula>NOT(AND(F24&gt;=J24+150,F24&lt;=1000))</formula>
    </cfRule>
  </conditionalFormatting>
  <conditionalFormatting sqref="F65">
    <cfRule type="expression" dxfId="158" priority="44">
      <formula>NOT(AND(F65&gt;=4*(B65+150),F65&lt;=3*1000))</formula>
    </cfRule>
  </conditionalFormatting>
  <conditionalFormatting sqref="G24:H33">
    <cfRule type="cellIs" dxfId="157" priority="42" operator="notBetween">
      <formula>90</formula>
      <formula>175</formula>
    </cfRule>
  </conditionalFormatting>
  <conditionalFormatting sqref="I24:I33">
    <cfRule type="expression" dxfId="156" priority="57">
      <formula>NOT(OR(AND(I24&gt;=4*(J24+150),I24&lt;=3*1000,D24&gt;0,E24&gt;0,F24&gt;0),I24=0))</formula>
    </cfRule>
  </conditionalFormatting>
  <conditionalFormatting sqref="J24:J33">
    <cfRule type="expression" dxfId="155" priority="8">
      <formula>AND(OR(D24&gt;0,E24&gt;0,F24&gt;0),J24=0)</formula>
    </cfRule>
    <cfRule type="expression" dxfId="154" priority="35">
      <formula>OR(AND(M24="Power T",OR(J24=220)))</formula>
    </cfRule>
    <cfRule type="expression" dxfId="153" priority="36">
      <formula>OR(AND(M24="Power T",OR(J24=50)),AND(M24="Power S",OR(J24=220,J24=250)),AND(M24="Perform R",OR(J24=50,J24=220,J24=250)),AND(M24="Perform C",OR(J24=220,J24=250)))</formula>
    </cfRule>
    <cfRule type="expression" dxfId="152" priority="37">
      <formula>NOT(OR(J24=50,J24=60,J24=80,J24=100,J24=120,J24=133,J24=150,J24=172,J24=200,J24=220,J24=240,J24=250))</formula>
    </cfRule>
  </conditionalFormatting>
  <conditionalFormatting sqref="K24:K33">
    <cfRule type="cellIs" dxfId="151" priority="56" operator="notBetween">
      <formula>600</formula>
      <formula>1100</formula>
    </cfRule>
  </conditionalFormatting>
  <conditionalFormatting sqref="L24:L33">
    <cfRule type="expression" dxfId="150" priority="7">
      <formula>NOT(OR(L24="FTV HL",L24=""))</formula>
    </cfRule>
  </conditionalFormatting>
  <conditionalFormatting sqref="M24:M33">
    <cfRule type="expression" dxfId="149" priority="31">
      <formula>OR(AND(M24="Power T",OR(J24=220)))</formula>
    </cfRule>
    <cfRule type="expression" dxfId="148" priority="32">
      <formula>OR(AND(M24="Power T",OR(J24=50)),AND(M24="Power S",OR(J24=220,J24=250)),AND(M24="Perform R",OR(J24=50,J24=220,J24=250)),AND(M24="Perform C",OR(J24=220,J24=250)))</formula>
    </cfRule>
    <cfRule type="expression" dxfId="147" priority="33">
      <formula>NOT(OR(M24="Power T",M24="Power S",M24="Perform R",M24="Perform C"))</formula>
    </cfRule>
  </conditionalFormatting>
  <conditionalFormatting sqref="N24:N33">
    <cfRule type="expression" dxfId="146" priority="3">
      <formula>AND(Q24="G",NOT(OR(N24=0.7,N24=0.75,N24=0.8)))</formula>
    </cfRule>
    <cfRule type="expression" dxfId="145" priority="30">
      <formula>OR(AND(O24="HPS 200",NOT(N24=0.55)),AND(NOT(O24="HPS 200"),N24=0.55))</formula>
    </cfRule>
  </conditionalFormatting>
  <conditionalFormatting sqref="O24:O33">
    <cfRule type="expression" dxfId="143" priority="5">
      <formula>OR(AND(O24="HPS 200",NOT(N24=0.55)),AND(NOT(O24="HPS 200"),N24=0.55))</formula>
    </cfRule>
    <cfRule type="expression" dxfId="142" priority="41">
      <formula>NOT(OR(O24="SP 25",O24="SP 25",O24="PVDF 25",O24="PVDF 35",O24="PUR 50",O24="PVCF 150",O24="HPS 200",O24="PRISMA",O24="PRISMA ELEMENTS",O24="Inox 304",O24="Inox 316L",O24="Inox 316"))</formula>
    </cfRule>
  </conditionalFormatting>
  <conditionalFormatting sqref="Q24:Q33">
    <cfRule type="expression" dxfId="141" priority="4">
      <formula>AND(Q24="G",NOT(OR(N24=0.7,N24=0.75,N24=0.8)))</formula>
    </cfRule>
    <cfRule type="expression" dxfId="140" priority="54">
      <formula>NOT(OR(Q24="S",Q24="V",Q24="V2",Q24="G",Q24="M",Q24="M3",Q24="M8"))</formula>
    </cfRule>
  </conditionalFormatting>
  <conditionalFormatting sqref="S24:S33">
    <cfRule type="expression" dxfId="138" priority="39">
      <formula>NOT(OR(S24="SP 25",S24="SP 25",S24="PVDF 25",S24="PVDF 35",S24="PUR 50",S24="PVCF 150",S24="HPS 200",S24="PRISMA",S24="PRISMA ELEMENTS",S24="Inox 304",S24="Inox 316L",S24="Inox 316"))</formula>
    </cfRule>
  </conditionalFormatting>
  <conditionalFormatting sqref="U24:U33">
    <cfRule type="expression" dxfId="137" priority="53">
      <formula>NOT(OR(U24="S",U24="V",U24="V2",U24="G",U24="M2"))</formula>
    </cfRule>
  </conditionalFormatting>
  <conditionalFormatting sqref="X33">
    <cfRule type="expression" dxfId="136"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1100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 HL"</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4FF8C7B-0E29-403E-87C1-F5523EBCFB36}">
      <formula1>"Priority A, Priority B, Priority C"</formula1>
    </dataValidation>
  </dataValidations>
  <pageMargins left="0.39370078740157483" right="0.39370078740157483" top="0.39370078740157483" bottom="0.39370078740157483" header="0.31496062992125984" footer="0.31496062992125984"/>
  <pageSetup paperSize="9" scale="45" pageOrder="overThenDown" orientation="landscape" r:id="rId1"/>
  <ignoredErrors>
    <ignoredError sqref="A1:XFD104857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40" id="{00000000-000E-0000-0300-000027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8" id="{00000000-000E-0000-0300-000025000000}">
            <xm:f>COUNTIF(List_Values!$B$2:$B$11,R24)=0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36AB4F1-749F-4B0B-B935-9518FA7EC581}">
          <x14:formula1>
            <xm:f>List_Values!$A$2:$A$9</xm:f>
          </x14:formula1>
          <xm:sqref>N24:N33</xm:sqref>
        </x14:dataValidation>
        <x14:dataValidation type="list" allowBlank="1" xr:uid="{3BC13CFC-3470-4FB2-A333-49A8CE070A53}">
          <x14:formula1>
            <xm:f>List_Values!$B$2:$B$11</xm:f>
          </x14:formula1>
          <xm:sqref>R24:R33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Normal="100" zoomScaleSheetLayoutView="70" workbookViewId="0">
      <selection activeCell="D3" sqref="D3"/>
    </sheetView>
  </sheetViews>
  <sheetFormatPr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122</v>
      </c>
    </row>
    <row r="2" spans="1:18" s="43" customFormat="1" ht="26.25" x14ac:dyDescent="0.4">
      <c r="C2" s="47" t="s">
        <v>150</v>
      </c>
    </row>
    <row r="3" spans="1:18" s="43" customFormat="1" ht="15.75" x14ac:dyDescent="0.25">
      <c r="C3" s="48" t="s">
        <v>129</v>
      </c>
      <c r="D3" s="49" t="str" cm="1">
        <f t="array" ref="D3">LOOKUP(2,1/(Updates!A:A&lt;&gt;""),Updates!A:A)</f>
        <v>1.4</v>
      </c>
      <c r="E3" s="30" t="s">
        <v>162</v>
      </c>
      <c r="M3" s="46"/>
    </row>
    <row r="4" spans="1:18" s="43" customFormat="1" x14ac:dyDescent="0.2"/>
    <row r="5" spans="1:18" ht="15" x14ac:dyDescent="0.25">
      <c r="A5" s="84" t="s">
        <v>115</v>
      </c>
      <c r="B5" s="31" t="str">
        <f>IF('FTV HL Panel'!B5=0,"",'FTV HL Panel'!B5)</f>
        <v/>
      </c>
      <c r="C5" s="32"/>
    </row>
    <row r="6" spans="1:18" ht="15" x14ac:dyDescent="0.25">
      <c r="A6" s="84" t="s">
        <v>116</v>
      </c>
      <c r="B6" s="31" t="str">
        <f>IF('FTV HL Panel'!B6=0,"",'FTV HL Panel'!B6)</f>
        <v/>
      </c>
      <c r="C6" s="32"/>
    </row>
    <row r="7" spans="1:18" ht="15" x14ac:dyDescent="0.25">
      <c r="A7" s="84" t="s">
        <v>94</v>
      </c>
      <c r="B7" s="31" t="str">
        <f>IF('FTV HL Panel'!B7=0,"",'FTV HL Panel'!B7)</f>
        <v/>
      </c>
      <c r="C7" s="32"/>
    </row>
    <row r="8" spans="1:18" ht="15" x14ac:dyDescent="0.25">
      <c r="A8" s="84" t="s">
        <v>93</v>
      </c>
      <c r="B8" s="31" t="str">
        <f>IF('FTV HL Panel'!B8=0,"",'FTV HL Panel'!B8)</f>
        <v/>
      </c>
      <c r="C8" s="32"/>
    </row>
    <row r="9" spans="1:18" ht="15" x14ac:dyDescent="0.25">
      <c r="A9" s="84" t="s">
        <v>125</v>
      </c>
      <c r="B9" s="31" t="str">
        <f>IF('FTV HL Panel'!B9=0,"",'FTV HL Panel'!B9)</f>
        <v/>
      </c>
      <c r="C9" s="32"/>
    </row>
    <row r="12" spans="1:18" ht="15" x14ac:dyDescent="0.25">
      <c r="A12" s="84" t="s">
        <v>123</v>
      </c>
      <c r="B12" s="31" t="str">
        <f>IF('FTV HL Panel'!B12=0,"",'FTV HL Panel'!B12)</f>
        <v/>
      </c>
      <c r="C12" s="85"/>
    </row>
    <row r="13" spans="1:18" ht="15" x14ac:dyDescent="0.25">
      <c r="A13" s="84" t="s">
        <v>127</v>
      </c>
      <c r="B13" s="31" t="str">
        <f>IF('FTV HL Panel'!B13=0,"",'FTV HL Panel'!B13)</f>
        <v/>
      </c>
      <c r="C13" s="85"/>
      <c r="M13" s="63"/>
      <c r="Q13" s="63"/>
    </row>
    <row r="14" spans="1:18" ht="15" x14ac:dyDescent="0.25">
      <c r="A14" s="84" t="s">
        <v>50</v>
      </c>
      <c r="B14" s="31" t="str">
        <f>IF('FTV HL Panel'!B14=0,"",'FTV HL Panel'!B14)</f>
        <v/>
      </c>
      <c r="C14" s="85"/>
    </row>
    <row r="15" spans="1:18" ht="14.25" customHeight="1" x14ac:dyDescent="0.2">
      <c r="P15" s="136" t="s">
        <v>201</v>
      </c>
      <c r="Q15" s="136"/>
      <c r="R15" s="136"/>
    </row>
    <row r="16" spans="1:18" ht="14.25" customHeight="1" x14ac:dyDescent="0.2">
      <c r="P16" s="136"/>
      <c r="Q16" s="136"/>
      <c r="R16" s="136"/>
    </row>
    <row r="17" spans="1:23" ht="15" x14ac:dyDescent="0.25">
      <c r="A17" s="84" t="s">
        <v>82</v>
      </c>
      <c r="B17" s="31" t="str">
        <f>IF('FTV HL Panel'!B17=0,"",'FTV HL Panel'!B17)</f>
        <v/>
      </c>
      <c r="C17" s="85"/>
      <c r="P17" s="136"/>
      <c r="Q17" s="136"/>
      <c r="R17" s="136"/>
    </row>
    <row r="18" spans="1:23" x14ac:dyDescent="0.2">
      <c r="P18" s="114"/>
      <c r="Q18" s="114"/>
      <c r="R18" s="114"/>
    </row>
    <row r="19" spans="1:23" x14ac:dyDescent="0.2">
      <c r="P19" s="114"/>
      <c r="Q19" s="114"/>
      <c r="R19" s="114"/>
    </row>
    <row r="21" spans="1:23" s="43" customFormat="1" ht="15.75" customHeight="1" x14ac:dyDescent="0.2">
      <c r="A21" s="134" t="s">
        <v>106</v>
      </c>
      <c r="B21" s="134"/>
      <c r="C21" s="134"/>
      <c r="D21" s="134" t="s">
        <v>77</v>
      </c>
      <c r="E21" s="134"/>
      <c r="F21" s="134"/>
      <c r="G21" s="134"/>
      <c r="H21" s="134" t="s">
        <v>108</v>
      </c>
      <c r="I21" s="134"/>
      <c r="J21" s="134"/>
      <c r="K21" s="134" t="s">
        <v>109</v>
      </c>
      <c r="L21" s="134"/>
      <c r="M21" s="131" t="s">
        <v>119</v>
      </c>
      <c r="N21" s="132"/>
      <c r="O21" s="132"/>
      <c r="P21" s="133"/>
      <c r="Q21" s="131" t="s">
        <v>120</v>
      </c>
      <c r="R21" s="132"/>
      <c r="S21" s="132"/>
      <c r="T21" s="133"/>
      <c r="U21" s="42" t="s">
        <v>62</v>
      </c>
      <c r="V21" s="42" t="s">
        <v>101</v>
      </c>
      <c r="W21" s="103" t="s">
        <v>111</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81</v>
      </c>
      <c r="B23" s="87" t="s">
        <v>110</v>
      </c>
      <c r="C23" s="87" t="s">
        <v>102</v>
      </c>
      <c r="D23" s="87" t="s">
        <v>5</v>
      </c>
      <c r="E23" s="87" t="s">
        <v>6</v>
      </c>
      <c r="F23" s="87" t="s">
        <v>97</v>
      </c>
      <c r="G23" s="87" t="s">
        <v>135</v>
      </c>
      <c r="H23" s="87" t="s">
        <v>96</v>
      </c>
      <c r="I23" s="87" t="s">
        <v>74</v>
      </c>
      <c r="J23" s="87" t="s">
        <v>51</v>
      </c>
      <c r="K23" s="87" t="s">
        <v>109</v>
      </c>
      <c r="L23" s="87" t="s">
        <v>92</v>
      </c>
      <c r="M23" s="87" t="s">
        <v>72</v>
      </c>
      <c r="N23" s="87" t="s">
        <v>68</v>
      </c>
      <c r="O23" s="87" t="s">
        <v>79</v>
      </c>
      <c r="P23" s="87" t="s">
        <v>113</v>
      </c>
      <c r="Q23" s="87" t="s">
        <v>73</v>
      </c>
      <c r="R23" s="87" t="s">
        <v>69</v>
      </c>
      <c r="S23" s="87" t="s">
        <v>80</v>
      </c>
      <c r="T23" s="87" t="s">
        <v>114</v>
      </c>
      <c r="U23" s="87" t="s">
        <v>62</v>
      </c>
      <c r="V23" s="88" t="s">
        <v>87</v>
      </c>
      <c r="W23" s="87" t="s">
        <v>111</v>
      </c>
    </row>
    <row r="24" spans="1:23" x14ac:dyDescent="0.2">
      <c r="A24" s="33"/>
      <c r="B24" s="5"/>
      <c r="C24" s="5"/>
      <c r="D24" s="6"/>
      <c r="E24" s="6"/>
      <c r="F24" s="9">
        <f>D24+E24</f>
        <v>0</v>
      </c>
      <c r="G24" s="6"/>
      <c r="H24" s="6"/>
      <c r="I24" s="5"/>
      <c r="J24" s="7"/>
      <c r="K24" s="5" t="s">
        <v>15</v>
      </c>
      <c r="L24" s="5"/>
      <c r="M24" s="13"/>
      <c r="N24" s="5"/>
      <c r="O24" s="5"/>
      <c r="P24" s="5"/>
      <c r="Q24" s="13"/>
      <c r="R24" s="5"/>
      <c r="S24" s="5"/>
      <c r="T24" s="5"/>
      <c r="U24" s="8"/>
      <c r="V24" s="34">
        <f t="shared" ref="V24:V33" si="0">C24*H24/1000*J24/1000</f>
        <v>0</v>
      </c>
      <c r="W24" s="104"/>
    </row>
    <row r="25" spans="1:23" x14ac:dyDescent="0.2">
      <c r="A25" s="33"/>
      <c r="B25" s="5"/>
      <c r="C25" s="5"/>
      <c r="D25" s="6"/>
      <c r="E25" s="6"/>
      <c r="F25" s="9">
        <f t="shared" ref="F25:F27" si="1">D25+E25</f>
        <v>0</v>
      </c>
      <c r="G25" s="6"/>
      <c r="H25" s="6"/>
      <c r="I25" s="5"/>
      <c r="J25" s="7"/>
      <c r="K25" s="5" t="s">
        <v>15</v>
      </c>
      <c r="L25" s="5"/>
      <c r="M25" s="14"/>
      <c r="N25" s="5"/>
      <c r="O25" s="5"/>
      <c r="P25" s="5"/>
      <c r="Q25" s="14"/>
      <c r="R25" s="5"/>
      <c r="S25" s="5"/>
      <c r="T25" s="5"/>
      <c r="U25" s="8"/>
      <c r="V25" s="34">
        <f t="shared" si="0"/>
        <v>0</v>
      </c>
      <c r="W25" s="104"/>
    </row>
    <row r="26" spans="1:23" x14ac:dyDescent="0.2">
      <c r="A26" s="33"/>
      <c r="B26" s="5"/>
      <c r="C26" s="5"/>
      <c r="D26" s="6"/>
      <c r="E26" s="6"/>
      <c r="F26" s="9">
        <f t="shared" si="1"/>
        <v>0</v>
      </c>
      <c r="G26" s="6"/>
      <c r="H26" s="6"/>
      <c r="I26" s="5"/>
      <c r="J26" s="7"/>
      <c r="K26" s="5" t="s">
        <v>15</v>
      </c>
      <c r="L26" s="5"/>
      <c r="M26" s="14"/>
      <c r="N26" s="5"/>
      <c r="O26" s="5"/>
      <c r="P26" s="5"/>
      <c r="Q26" s="14"/>
      <c r="R26" s="5"/>
      <c r="S26" s="5"/>
      <c r="T26" s="5"/>
      <c r="U26" s="8"/>
      <c r="V26" s="34">
        <f t="shared" si="0"/>
        <v>0</v>
      </c>
      <c r="W26" s="104"/>
    </row>
    <row r="27" spans="1:23" x14ac:dyDescent="0.2">
      <c r="A27" s="33"/>
      <c r="B27" s="5"/>
      <c r="C27" s="5"/>
      <c r="D27" s="6"/>
      <c r="E27" s="6"/>
      <c r="F27" s="9">
        <f t="shared" si="1"/>
        <v>0</v>
      </c>
      <c r="G27" s="6"/>
      <c r="H27" s="6"/>
      <c r="I27" s="5"/>
      <c r="J27" s="7"/>
      <c r="K27" s="5" t="s">
        <v>15</v>
      </c>
      <c r="L27" s="5"/>
      <c r="M27" s="14"/>
      <c r="N27" s="5"/>
      <c r="O27" s="5"/>
      <c r="P27" s="5"/>
      <c r="Q27" s="14"/>
      <c r="R27" s="5"/>
      <c r="S27" s="5"/>
      <c r="T27" s="5"/>
      <c r="U27" s="8"/>
      <c r="V27" s="34">
        <f t="shared" si="0"/>
        <v>0</v>
      </c>
      <c r="W27" s="104"/>
    </row>
    <row r="28" spans="1:23" x14ac:dyDescent="0.2">
      <c r="A28" s="33"/>
      <c r="B28" s="5"/>
      <c r="C28" s="5"/>
      <c r="D28" s="6"/>
      <c r="E28" s="6"/>
      <c r="F28" s="9">
        <f t="shared" ref="F28:F32" si="2">D28+E28</f>
        <v>0</v>
      </c>
      <c r="G28" s="6"/>
      <c r="H28" s="6"/>
      <c r="I28" s="5"/>
      <c r="J28" s="7"/>
      <c r="K28" s="5" t="s">
        <v>15</v>
      </c>
      <c r="L28" s="5"/>
      <c r="M28" s="13"/>
      <c r="N28" s="5"/>
      <c r="O28" s="5"/>
      <c r="P28" s="5"/>
      <c r="Q28" s="13"/>
      <c r="R28" s="5"/>
      <c r="S28" s="5"/>
      <c r="T28" s="5"/>
      <c r="U28" s="8"/>
      <c r="V28" s="34">
        <f t="shared" si="0"/>
        <v>0</v>
      </c>
      <c r="W28" s="104"/>
    </row>
    <row r="29" spans="1:23" x14ac:dyDescent="0.2">
      <c r="A29" s="33"/>
      <c r="B29" s="5"/>
      <c r="C29" s="5"/>
      <c r="D29" s="6"/>
      <c r="E29" s="6"/>
      <c r="F29" s="9">
        <f t="shared" si="2"/>
        <v>0</v>
      </c>
      <c r="G29" s="6"/>
      <c r="H29" s="6"/>
      <c r="I29" s="5"/>
      <c r="J29" s="7"/>
      <c r="K29" s="5" t="s">
        <v>15</v>
      </c>
      <c r="L29" s="5"/>
      <c r="M29" s="13"/>
      <c r="N29" s="5"/>
      <c r="O29" s="5"/>
      <c r="P29" s="5"/>
      <c r="Q29" s="13"/>
      <c r="R29" s="5"/>
      <c r="S29" s="5"/>
      <c r="T29" s="5"/>
      <c r="U29" s="8"/>
      <c r="V29" s="34">
        <f t="shared" si="0"/>
        <v>0</v>
      </c>
      <c r="W29" s="104"/>
    </row>
    <row r="30" spans="1:23" x14ac:dyDescent="0.2">
      <c r="A30" s="33"/>
      <c r="B30" s="5"/>
      <c r="C30" s="5"/>
      <c r="D30" s="6"/>
      <c r="E30" s="6"/>
      <c r="F30" s="9">
        <f t="shared" si="2"/>
        <v>0</v>
      </c>
      <c r="G30" s="6"/>
      <c r="H30" s="6"/>
      <c r="I30" s="5"/>
      <c r="J30" s="7"/>
      <c r="K30" s="5" t="s">
        <v>15</v>
      </c>
      <c r="L30" s="5"/>
      <c r="M30" s="13"/>
      <c r="N30" s="5"/>
      <c r="O30" s="5"/>
      <c r="P30" s="5"/>
      <c r="Q30" s="13"/>
      <c r="R30" s="5"/>
      <c r="S30" s="5"/>
      <c r="T30" s="5"/>
      <c r="U30" s="8"/>
      <c r="V30" s="34">
        <f t="shared" si="0"/>
        <v>0</v>
      </c>
      <c r="W30" s="104"/>
    </row>
    <row r="31" spans="1:23" x14ac:dyDescent="0.2">
      <c r="A31" s="33"/>
      <c r="B31" s="5"/>
      <c r="C31" s="5"/>
      <c r="D31" s="6"/>
      <c r="E31" s="6"/>
      <c r="F31" s="9">
        <f t="shared" si="2"/>
        <v>0</v>
      </c>
      <c r="G31" s="6"/>
      <c r="H31" s="6"/>
      <c r="I31" s="5"/>
      <c r="J31" s="7"/>
      <c r="K31" s="5" t="s">
        <v>15</v>
      </c>
      <c r="L31" s="5"/>
      <c r="M31" s="13"/>
      <c r="N31" s="5"/>
      <c r="O31" s="5"/>
      <c r="P31" s="5"/>
      <c r="Q31" s="13"/>
      <c r="R31" s="5"/>
      <c r="S31" s="5"/>
      <c r="T31" s="5"/>
      <c r="U31" s="8"/>
      <c r="V31" s="34">
        <f t="shared" si="0"/>
        <v>0</v>
      </c>
      <c r="W31" s="104"/>
    </row>
    <row r="32" spans="1:23" x14ac:dyDescent="0.2">
      <c r="A32" s="33"/>
      <c r="B32" s="5"/>
      <c r="C32" s="5"/>
      <c r="D32" s="6"/>
      <c r="E32" s="6"/>
      <c r="F32" s="9">
        <f t="shared" si="2"/>
        <v>0</v>
      </c>
      <c r="G32" s="6"/>
      <c r="H32" s="6"/>
      <c r="I32" s="5"/>
      <c r="J32" s="7"/>
      <c r="K32" s="5" t="s">
        <v>15</v>
      </c>
      <c r="L32" s="5"/>
      <c r="M32" s="13"/>
      <c r="N32" s="5"/>
      <c r="O32" s="5"/>
      <c r="P32" s="5"/>
      <c r="Q32" s="13"/>
      <c r="R32" s="5"/>
      <c r="S32" s="5"/>
      <c r="T32" s="5"/>
      <c r="U32" s="8"/>
      <c r="V32" s="34">
        <f t="shared" si="0"/>
        <v>0</v>
      </c>
      <c r="W32" s="104"/>
    </row>
    <row r="33" spans="1:23" x14ac:dyDescent="0.2">
      <c r="A33" s="35" t="s">
        <v>58</v>
      </c>
      <c r="B33" s="36" t="s">
        <v>0</v>
      </c>
      <c r="C33" s="36">
        <v>0</v>
      </c>
      <c r="D33" s="37">
        <v>400</v>
      </c>
      <c r="E33" s="37">
        <v>400</v>
      </c>
      <c r="F33" s="50">
        <f>D33+E33</f>
        <v>800</v>
      </c>
      <c r="G33" s="37">
        <v>90</v>
      </c>
      <c r="H33" s="37">
        <v>5000</v>
      </c>
      <c r="I33" s="36">
        <v>150</v>
      </c>
      <c r="J33" s="38">
        <v>1000</v>
      </c>
      <c r="K33" s="36" t="s">
        <v>15</v>
      </c>
      <c r="L33" s="36" t="s">
        <v>2</v>
      </c>
      <c r="M33" s="51">
        <v>0.6</v>
      </c>
      <c r="N33" s="36" t="s">
        <v>16</v>
      </c>
      <c r="O33" s="36" t="s">
        <v>14</v>
      </c>
      <c r="P33" s="36" t="s">
        <v>3</v>
      </c>
      <c r="Q33" s="51">
        <v>0.5</v>
      </c>
      <c r="R33" s="36" t="s">
        <v>16</v>
      </c>
      <c r="S33" s="36" t="s">
        <v>14</v>
      </c>
      <c r="T33" s="36" t="s">
        <v>13</v>
      </c>
      <c r="U33" s="40" t="s">
        <v>65</v>
      </c>
      <c r="V33" s="41">
        <f t="shared" si="0"/>
        <v>0</v>
      </c>
      <c r="W33" s="40" t="s">
        <v>112</v>
      </c>
    </row>
    <row r="34" spans="1:23" x14ac:dyDescent="0.2">
      <c r="A34" s="52"/>
      <c r="B34" s="53"/>
      <c r="C34" s="53"/>
      <c r="D34" s="54"/>
      <c r="E34" s="54"/>
      <c r="F34" s="55"/>
      <c r="G34" s="54"/>
      <c r="H34" s="54"/>
      <c r="I34" s="53"/>
      <c r="J34" s="53"/>
      <c r="K34" s="53"/>
      <c r="L34" s="53"/>
      <c r="M34" s="53"/>
      <c r="N34" s="53"/>
      <c r="O34" s="53"/>
      <c r="P34" s="53"/>
      <c r="Q34" s="53"/>
      <c r="R34" s="53"/>
      <c r="S34" s="53"/>
      <c r="T34" s="53"/>
      <c r="U34" s="57" t="s">
        <v>124</v>
      </c>
      <c r="V34" s="56">
        <f>SUBTOTAL(109,Table4[Skupaj
Q×L×M '[m2']])</f>
        <v>0</v>
      </c>
      <c r="W34" s="53"/>
    </row>
    <row r="35" spans="1:23" x14ac:dyDescent="0.2">
      <c r="A35" s="63"/>
      <c r="C35" s="64"/>
      <c r="U35" s="65"/>
      <c r="V35" s="66"/>
    </row>
    <row r="36" spans="1:23" x14ac:dyDescent="0.2">
      <c r="U36" s="65"/>
      <c r="V36" s="66"/>
    </row>
    <row r="37" spans="1:23" x14ac:dyDescent="0.2">
      <c r="U37" s="65"/>
      <c r="V37" s="66"/>
    </row>
    <row r="38" spans="1:23" ht="15" x14ac:dyDescent="0.25">
      <c r="A38" s="59" t="s">
        <v>133</v>
      </c>
      <c r="V38" s="68"/>
    </row>
    <row r="39" spans="1:23" ht="14.25" customHeight="1" x14ac:dyDescent="0.2"/>
    <row r="40" spans="1:23" ht="14.25" customHeight="1" x14ac:dyDescent="0.25">
      <c r="A40" s="58" t="s">
        <v>76</v>
      </c>
      <c r="V40" s="68"/>
    </row>
    <row r="41" spans="1:23" ht="14.25" customHeight="1" x14ac:dyDescent="0.25">
      <c r="V41" s="68"/>
    </row>
    <row r="42" spans="1:23" ht="14.25" customHeight="1" x14ac:dyDescent="0.25">
      <c r="A42" s="58" t="s">
        <v>128</v>
      </c>
      <c r="V42" s="68"/>
    </row>
    <row r="43" spans="1:23" ht="14.25" customHeight="1" x14ac:dyDescent="0.25">
      <c r="A43" s="58" t="s">
        <v>61</v>
      </c>
      <c r="V43" s="68"/>
    </row>
    <row r="44" spans="1:23" ht="14.25" customHeight="1" x14ac:dyDescent="0.25">
      <c r="V44" s="68"/>
    </row>
    <row r="45" spans="1:23" ht="14.25" customHeight="1" x14ac:dyDescent="0.25">
      <c r="B45" s="61" t="s">
        <v>131</v>
      </c>
      <c r="C45" s="58" t="s">
        <v>78</v>
      </c>
      <c r="V45" s="68"/>
    </row>
    <row r="46" spans="1:23" ht="14.25" customHeight="1" x14ac:dyDescent="0.25">
      <c r="B46" s="8" t="s">
        <v>132</v>
      </c>
      <c r="C46" s="69" t="s">
        <v>91</v>
      </c>
      <c r="D46" s="69"/>
      <c r="E46" s="69"/>
      <c r="V46" s="68"/>
    </row>
    <row r="47" spans="1:23" ht="14.25" customHeight="1" x14ac:dyDescent="0.25">
      <c r="B47" s="70" t="s">
        <v>132</v>
      </c>
      <c r="C47" s="71" t="s">
        <v>67</v>
      </c>
      <c r="D47" s="71"/>
      <c r="E47" s="71"/>
      <c r="V47" s="68"/>
    </row>
    <row r="48" spans="1:23" ht="14.25" customHeight="1" x14ac:dyDescent="0.25">
      <c r="B48" s="72" t="s">
        <v>132</v>
      </c>
      <c r="C48" s="73" t="s">
        <v>90</v>
      </c>
      <c r="D48" s="73"/>
      <c r="E48" s="73"/>
      <c r="V48" s="68"/>
    </row>
    <row r="49" spans="1:22" ht="14.25" customHeight="1" x14ac:dyDescent="0.25">
      <c r="B49" s="74" t="s">
        <v>70</v>
      </c>
      <c r="C49" s="75" t="s">
        <v>64</v>
      </c>
      <c r="D49" s="75"/>
      <c r="E49" s="75"/>
      <c r="V49" s="68"/>
    </row>
    <row r="50" spans="1:22" ht="15" x14ac:dyDescent="0.25">
      <c r="V50" s="68"/>
    </row>
    <row r="51" spans="1:22" ht="15" x14ac:dyDescent="0.25">
      <c r="A51" s="59" t="s">
        <v>117</v>
      </c>
      <c r="V51" s="68"/>
    </row>
    <row r="53" spans="1:22" ht="15" x14ac:dyDescent="0.25">
      <c r="B53" s="76" t="s">
        <v>126</v>
      </c>
      <c r="V53" s="68"/>
    </row>
    <row r="54" spans="1:22" x14ac:dyDescent="0.2">
      <c r="B54" s="76" t="s">
        <v>138</v>
      </c>
    </row>
    <row r="55" spans="1:22" x14ac:dyDescent="0.2">
      <c r="B55" s="76" t="s">
        <v>1</v>
      </c>
    </row>
    <row r="57" spans="1:22" x14ac:dyDescent="0.2">
      <c r="B57" s="76" t="s">
        <v>12</v>
      </c>
    </row>
    <row r="58" spans="1:22" x14ac:dyDescent="0.2">
      <c r="B58" s="76" t="s">
        <v>89</v>
      </c>
    </row>
    <row r="59" spans="1:22" x14ac:dyDescent="0.2">
      <c r="B59" s="76"/>
    </row>
    <row r="60" spans="1:22" ht="15" x14ac:dyDescent="0.25">
      <c r="A60" s="77" t="s">
        <v>151</v>
      </c>
      <c r="B60" s="78"/>
      <c r="C60" s="78"/>
      <c r="D60" s="78"/>
      <c r="E60" s="78"/>
    </row>
    <row r="61" spans="1:22" x14ac:dyDescent="0.2">
      <c r="A61" s="78"/>
      <c r="B61" s="78"/>
      <c r="C61" s="78"/>
      <c r="D61" s="78"/>
      <c r="E61" s="78"/>
    </row>
    <row r="62" spans="1:22" x14ac:dyDescent="0.2">
      <c r="A62" s="78" t="s">
        <v>85</v>
      </c>
      <c r="C62" s="78"/>
      <c r="D62" s="78"/>
      <c r="E62" s="78"/>
      <c r="F62" s="78"/>
    </row>
    <row r="64" spans="1:22" x14ac:dyDescent="0.2">
      <c r="B64" s="79" t="s">
        <v>4</v>
      </c>
      <c r="C64" s="79" t="s">
        <v>5</v>
      </c>
      <c r="D64" s="79" t="s">
        <v>6</v>
      </c>
      <c r="E64" s="79" t="s">
        <v>9</v>
      </c>
      <c r="F64" s="79" t="s">
        <v>10</v>
      </c>
    </row>
    <row r="65" spans="2:6" x14ac:dyDescent="0.2">
      <c r="B65" s="80">
        <v>150</v>
      </c>
      <c r="C65" s="80">
        <v>400</v>
      </c>
      <c r="D65" s="80">
        <v>400</v>
      </c>
      <c r="E65" s="9">
        <f>C65+D65</f>
        <v>800</v>
      </c>
      <c r="F65" s="80">
        <v>1000</v>
      </c>
    </row>
    <row r="66" spans="2:6" x14ac:dyDescent="0.2">
      <c r="B66" s="81" t="s">
        <v>7</v>
      </c>
      <c r="C66" s="81">
        <f>$B$65+150</f>
        <v>300</v>
      </c>
      <c r="D66" s="81">
        <f>$B$65+150</f>
        <v>300</v>
      </c>
      <c r="E66" s="81">
        <f>C66+D66</f>
        <v>600</v>
      </c>
    </row>
    <row r="67" spans="2:6" x14ac:dyDescent="0.2">
      <c r="B67" s="81" t="s">
        <v>52</v>
      </c>
      <c r="C67" s="81">
        <f>E67-C66</f>
        <v>640</v>
      </c>
      <c r="D67" s="81">
        <f>E67-D66</f>
        <v>640</v>
      </c>
      <c r="E67" s="81">
        <f>$F$65-F67</f>
        <v>940</v>
      </c>
      <c r="F67" s="64">
        <v>60</v>
      </c>
    </row>
    <row r="68" spans="2:6" x14ac:dyDescent="0.2">
      <c r="B68" s="81"/>
      <c r="C68" s="81"/>
      <c r="D68" s="81"/>
      <c r="E68" s="81"/>
    </row>
    <row r="69" spans="2:6" x14ac:dyDescent="0.2">
      <c r="C69" s="82">
        <f>C66</f>
        <v>300</v>
      </c>
      <c r="D69" s="82">
        <f>D66</f>
        <v>300</v>
      </c>
      <c r="E69" s="82">
        <f>C69+D69</f>
        <v>600</v>
      </c>
    </row>
    <row r="70" spans="2:6" x14ac:dyDescent="0.2">
      <c r="C70" s="82">
        <f>C66</f>
        <v>300</v>
      </c>
      <c r="D70" s="82">
        <f>D67</f>
        <v>640</v>
      </c>
      <c r="E70" s="82">
        <f>C70+D70</f>
        <v>940</v>
      </c>
    </row>
    <row r="71" spans="2:6" x14ac:dyDescent="0.2">
      <c r="C71" s="82">
        <f>C67</f>
        <v>640</v>
      </c>
      <c r="D71" s="82">
        <f>D66</f>
        <v>300</v>
      </c>
      <c r="E71" s="82">
        <f>C71+D71</f>
        <v>940</v>
      </c>
    </row>
    <row r="72" spans="2:6" x14ac:dyDescent="0.2">
      <c r="C72" s="82">
        <f>C66</f>
        <v>300</v>
      </c>
      <c r="D72" s="82">
        <f>D66</f>
        <v>300</v>
      </c>
      <c r="E72" s="82">
        <f>C72+D72</f>
        <v>600</v>
      </c>
    </row>
  </sheetData>
  <sheetProtection sheet="1" insertRows="0" deleteRows="0"/>
  <dataConsolidate/>
  <mergeCells count="7">
    <mergeCell ref="P15:R17"/>
    <mergeCell ref="Q21:T21"/>
    <mergeCell ref="A21:C21"/>
    <mergeCell ref="H21:J21"/>
    <mergeCell ref="K21:L21"/>
    <mergeCell ref="M21:P21"/>
    <mergeCell ref="D21:G21"/>
  </mergeCells>
  <conditionalFormatting sqref="A24:U33">
    <cfRule type="expression" dxfId="135" priority="2">
      <formula>OR(A24="")</formula>
    </cfRule>
  </conditionalFormatting>
  <conditionalFormatting sqref="B65">
    <cfRule type="expression" dxfId="134" priority="31">
      <formula>NOT(OR(B65=50,B65=60,B65=80,B65=100,B65=120,B65=133,B65=150))</formula>
    </cfRule>
  </conditionalFormatting>
  <conditionalFormatting sqref="C24:C33">
    <cfRule type="cellIs" dxfId="133" priority="25" operator="lessThan">
      <formula>0</formula>
    </cfRule>
  </conditionalFormatting>
  <conditionalFormatting sqref="C65">
    <cfRule type="expression" dxfId="132" priority="30">
      <formula>NOT(AND(C65&gt;=B65+150,C65&lt;=F65-60-B65-150,E65&lt;=F65-60))</formula>
    </cfRule>
  </conditionalFormatting>
  <conditionalFormatting sqref="D24:D33">
    <cfRule type="expression" dxfId="131" priority="33">
      <formula>NOT(AND(D24&gt;=I24+150,D24&lt;=J24-60-I24-150,F24&lt;=J24-60,I24&gt;0,J24&gt;0))</formula>
    </cfRule>
  </conditionalFormatting>
  <conditionalFormatting sqref="D65">
    <cfRule type="expression" dxfId="130" priority="29">
      <formula>NOT(AND(D65&gt;=B65+150,D65&lt;=F65-60-B65-150,E65&lt;=F65-60))</formula>
    </cfRule>
  </conditionalFormatting>
  <conditionalFormatting sqref="E24:E33">
    <cfRule type="expression" dxfId="129" priority="32">
      <formula>NOT(AND(E24&gt;=I24+150,E24&lt;=J24-60-I24-150,F24&lt;=J24-60,I24&gt;0,J24&gt;0))</formula>
    </cfRule>
  </conditionalFormatting>
  <conditionalFormatting sqref="E65">
    <cfRule type="expression" dxfId="128" priority="28">
      <formula>NOT(AND(E65&gt;=2*(B65+150),E65&lt;=F65-60))</formula>
    </cfRule>
  </conditionalFormatting>
  <conditionalFormatting sqref="F24:F33">
    <cfRule type="expression" dxfId="127" priority="26">
      <formula>NOT(OR(AND(F24&gt;=2*(I24+150),F24&lt;=J24-60,D24&gt;0,E24&gt;0),F24=0))</formula>
    </cfRule>
  </conditionalFormatting>
  <conditionalFormatting sqref="F65">
    <cfRule type="cellIs" dxfId="126" priority="27" operator="notBetween">
      <formula>600</formula>
      <formula>1100</formula>
    </cfRule>
  </conditionalFormatting>
  <conditionalFormatting sqref="G24:G33">
    <cfRule type="cellIs" dxfId="125" priority="24" operator="notBetween">
      <formula>80</formula>
      <formula>175</formula>
    </cfRule>
  </conditionalFormatting>
  <conditionalFormatting sqref="H24:H33">
    <cfRule type="cellIs" dxfId="124" priority="23" operator="notBetween">
      <formula>2000</formula>
      <formula>8000</formula>
    </cfRule>
    <cfRule type="cellIs" dxfId="123" priority="22" operator="lessThan">
      <formula>2000</formula>
    </cfRule>
  </conditionalFormatting>
  <conditionalFormatting sqref="I24:I33">
    <cfRule type="expression" dxfId="122" priority="7">
      <formula>AND(OR(D24&gt;0,E24&gt;0),I24=0)</formula>
    </cfRule>
    <cfRule type="expression" dxfId="121" priority="15">
      <formula>OR(AND(L24="Power T",OR(I24=220)))</formula>
    </cfRule>
    <cfRule type="expression" dxfId="120" priority="16">
      <formula>OR(AND(L24="Power T",OR(I24=50)),AND(L24="Power S",OR(I24=220,I24=250)),AND(L24="Perform R",OR(I24=50,I24=220,I24=250)),AND(L24="Perform C",OR(I24=220,I24=250)))</formula>
    </cfRule>
    <cfRule type="expression" dxfId="119" priority="17">
      <formula>NOT(OR(I24=50,I24=60,I24=80,I24=100,I24=120,I24=133,I24=150,I24=172,I24=200,I24=220,I24=240,I24=250))</formula>
    </cfRule>
  </conditionalFormatting>
  <conditionalFormatting sqref="J24:J33">
    <cfRule type="cellIs" dxfId="118" priority="37" operator="notBetween">
      <formula>600</formula>
      <formula>1100</formula>
    </cfRule>
    <cfRule type="expression" dxfId="117" priority="8">
      <formula>AND(OR(D24&gt;0,E24&gt;0),J24=0)</formula>
    </cfRule>
  </conditionalFormatting>
  <conditionalFormatting sqref="K24:K33">
    <cfRule type="expression" dxfId="116" priority="13">
      <formula>NOT(OR(K24="FTV HL",K24=""))</formula>
    </cfRule>
  </conditionalFormatting>
  <conditionalFormatting sqref="L24:L33">
    <cfRule type="expression" dxfId="115" priority="10">
      <formula>OR(AND(L24="Power T",OR(I24=220)))</formula>
    </cfRule>
    <cfRule type="expression" dxfId="114" priority="11">
      <formula>OR(AND(L24="Power T",OR(I24=50)),AND(L24="Power S",OR(I24=220,I24=250)),AND(L24="Perform R",OR(I24=50,I24=220,I24=250)),AND(L24="Perform C",OR(I24=220,I24=250)))</formula>
    </cfRule>
    <cfRule type="expression" dxfId="113" priority="12">
      <formula>NOT(OR(L24="Power T",L24="Power S",L24="Perform R",L24="Perform C"))</formula>
    </cfRule>
  </conditionalFormatting>
  <conditionalFormatting sqref="M24:M33">
    <cfRule type="expression" dxfId="111" priority="3">
      <formula>AND(P24="G",NOT(OR(M24=0.7,M24=0.75,M24=0.8)))</formula>
    </cfRule>
    <cfRule type="expression" dxfId="110" priority="9">
      <formula>OR(AND(N24="HPS 200",NOT(M24=0.55)),AND(NOT(N24="HPS 200"),M24=0.55))</formula>
    </cfRule>
  </conditionalFormatting>
  <conditionalFormatting sqref="N24:N33">
    <cfRule type="expression" dxfId="109" priority="5">
      <formula>OR(AND(N24="HPS 200",NOT(M24=0.55)),AND(NOT(N24="HPS 200"),M24=0.55))</formula>
    </cfRule>
    <cfRule type="expression" dxfId="108" priority="21">
      <formula>NOT(OR(N24="SP 25",N24="SP 25",N24="PVDF 25",N24="PVDF 35",N24="PUR 50",N24="PVCF 150",N24="HPS 200",N24="PRISMA",N24="PRISMA ELEMENTS",N24="Inox 304",N24="Inox 316L",N24="Inox 316"))</formula>
    </cfRule>
  </conditionalFormatting>
  <conditionalFormatting sqref="P24:P33">
    <cfRule type="expression" dxfId="107" priority="4">
      <formula>AND(P24="G",NOT(OR(M24=0.7,M24=0.75,M24=0.8)))</formula>
    </cfRule>
    <cfRule type="expression" dxfId="106" priority="35">
      <formula>NOT(OR(P24="S",P24="V",P24="V2",P24="G",P24="M",P24="M3",P24="M8"))</formula>
    </cfRule>
  </conditionalFormatting>
  <conditionalFormatting sqref="R24:R33">
    <cfRule type="expression" dxfId="104" priority="19">
      <formula>NOT(OR(R24="SP 25",R24="SP 25",R24="PVDF 25",R24="PVDF 35",R24="PUR 50",R24="PVCF 150",R24="HPS 200",R24="PRISMA",R24="PRISMA ELEMENTS",R24="Inox 304",R24="Inox 316L",R24="Inox 316"))</formula>
    </cfRule>
  </conditionalFormatting>
  <conditionalFormatting sqref="T24:T33">
    <cfRule type="expression" dxfId="103" priority="34">
      <formula>NOT(OR(T24="S",T24="V",T24="V2",T24="G",T24="M2"))</formula>
    </cfRule>
  </conditionalFormatting>
  <conditionalFormatting sqref="W33">
    <cfRule type="expression" dxfId="102" priority="1">
      <formula>OR(W33="")</formula>
    </cfRule>
  </conditionalFormatting>
  <dataValidations count="17">
    <dataValidation type="whole" operator="greaterThanOrEqual" allowBlank="1" sqref="C24:C33" xr:uid="{8DDEDD71-CF26-4E40-9BFF-C5E89FAB9578}">
      <formula1>0</formula1>
    </dataValidation>
    <dataValidation type="custom" errorStyle="information" allowBlank="1" errorTitle="wrong" sqref="E24 E26:E33" xr:uid="{4F8BAC0A-7201-4311-8670-9C594680BB29}">
      <formula1>AND(E24&gt;=I24+150,E24&lt;=J24-60-I24-150)</formula1>
    </dataValidation>
    <dataValidation type="custom" errorStyle="information" allowBlank="1" errorTitle="wrong" sqref="D24 D26: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33" xr:uid="{D252283F-3DEC-4B2C-A3A4-79BE977B8EDA}">
      <formula1>600</formula1>
      <formula2>1100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1100</formula2>
    </dataValidation>
    <dataValidation type="whole" errorStyle="information" allowBlank="1" errorTitle="Wrong length" error="Insert length (whole number)_x000a_2000 to 8000 mm" sqref="H33" xr:uid="{5EC058F8-9E41-4441-96FD-235140235A11}">
      <formula1>2000</formula1>
      <formula2>8000</formula2>
    </dataValidation>
    <dataValidation type="whole" errorStyle="information" allowBlank="1" errorTitle="wrong" sqref="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33" xr:uid="{F6C8332E-2EEA-45F3-B7E3-08F12512970F}">
      <formula1>"50,60,80,100,120,133,150,172,200,220,240,250"</formula1>
    </dataValidation>
    <dataValidation type="list" allowBlank="1" sqref="K24:K32" xr:uid="{A1ACB80F-0863-48F1-84CB-F79B7C7C0624}">
      <formula1>"FTV HL"</formula1>
    </dataValidation>
    <dataValidation type="custom" allowBlank="1" sqref="F33" xr:uid="{4AF39416-1707-47FF-B689-C3BC9EA3E6E4}">
      <formula1>AND(F33&gt;=2*(I33+150),F33&lt;=J33-60)</formula1>
    </dataValidation>
    <dataValidation errorStyle="information" allowBlank="1" errorTitle="wrong" sqref="D25" xr:uid="{F37F69B7-914E-450C-8559-5B52E7EC7255}"/>
    <dataValidation type="list" allowBlank="1" showInputMessage="1" showErrorMessage="1" sqref="W24:W33" xr:uid="{5948EBA2-3BB6-47E5-8D83-034782EF2B46}">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1:XFD104857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0" id="{00000000-000E-0000-04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4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D3DD2D3B-08C7-4565-ACFE-56503DF3DE02}">
          <x14:formula1>
            <xm:f>List_Values!$B$2:$B$11</xm:f>
          </x14:formula1>
          <xm:sqref>Q24:Q33</xm:sqref>
        </x14:dataValidation>
        <x14:dataValidation type="list" allowBlank="1" xr:uid="{B62D644C-E15F-4EA6-AF47-3A34D9446AC5}">
          <x14:formula1>
            <xm:f>List_Values!$A$2:$A$9</xm:f>
          </x14:formula1>
          <xm:sqref>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7B79-65F2-4741-AD51-D77C2D2B7B93}">
  <sheetPr codeName="Sheet8"/>
  <dimension ref="A1:W72"/>
  <sheetViews>
    <sheetView showGridLines="0" zoomScaleNormal="100" zoomScaleSheetLayoutView="70" workbookViewId="0">
      <selection activeCell="D3" sqref="D3"/>
    </sheetView>
  </sheetViews>
  <sheetFormatPr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122</v>
      </c>
    </row>
    <row r="2" spans="1:18" s="43" customFormat="1" ht="26.25" x14ac:dyDescent="0.4">
      <c r="C2" s="47" t="s">
        <v>152</v>
      </c>
    </row>
    <row r="3" spans="1:18" s="43" customFormat="1" ht="15.75" x14ac:dyDescent="0.25">
      <c r="C3" s="48" t="s">
        <v>129</v>
      </c>
      <c r="D3" s="49" t="str" cm="1">
        <f t="array" ref="D3">LOOKUP(2,1/(Updates!A:A&lt;&gt;""),Updates!A:A)</f>
        <v>1.4</v>
      </c>
      <c r="E3" s="30" t="s">
        <v>162</v>
      </c>
      <c r="M3" s="46"/>
    </row>
    <row r="4" spans="1:18" s="43" customFormat="1" x14ac:dyDescent="0.2"/>
    <row r="5" spans="1:18" ht="15" x14ac:dyDescent="0.25">
      <c r="A5" s="84" t="s">
        <v>115</v>
      </c>
      <c r="B5" s="31" t="str">
        <f>IF('FTV HL Panel'!B5=0,"",'FTV HL Panel'!B5)</f>
        <v/>
      </c>
      <c r="C5" s="32"/>
    </row>
    <row r="6" spans="1:18" ht="15" x14ac:dyDescent="0.25">
      <c r="A6" s="84" t="s">
        <v>116</v>
      </c>
      <c r="B6" s="31" t="str">
        <f>IF('FTV HL Panel'!B6=0,"",'FTV HL Panel'!B6)</f>
        <v/>
      </c>
      <c r="C6" s="32"/>
    </row>
    <row r="7" spans="1:18" ht="15" x14ac:dyDescent="0.25">
      <c r="A7" s="84" t="s">
        <v>94</v>
      </c>
      <c r="B7" s="31" t="str">
        <f>IF('FTV HL Panel'!B7=0,"",'FTV HL Panel'!B7)</f>
        <v/>
      </c>
      <c r="C7" s="32"/>
    </row>
    <row r="8" spans="1:18" ht="15" x14ac:dyDescent="0.25">
      <c r="A8" s="84" t="s">
        <v>93</v>
      </c>
      <c r="B8" s="31" t="str">
        <f>IF('FTV HL Panel'!B8=0,"",'FTV HL Panel'!B8)</f>
        <v/>
      </c>
      <c r="C8" s="32"/>
    </row>
    <row r="9" spans="1:18" ht="15" x14ac:dyDescent="0.25">
      <c r="A9" s="84" t="s">
        <v>125</v>
      </c>
      <c r="B9" s="31" t="str">
        <f>IF('FTV HL Panel'!B9=0,"",'FTV HL Panel'!B9)</f>
        <v/>
      </c>
      <c r="C9" s="32"/>
    </row>
    <row r="12" spans="1:18" ht="15" x14ac:dyDescent="0.25">
      <c r="A12" s="84" t="s">
        <v>123</v>
      </c>
      <c r="B12" s="31" t="str">
        <f>IF('FTV HL Panel'!B12=0,"",'FTV HL Panel'!B12)</f>
        <v/>
      </c>
      <c r="C12" s="85"/>
    </row>
    <row r="13" spans="1:18" ht="15" x14ac:dyDescent="0.25">
      <c r="A13" s="84" t="s">
        <v>127</v>
      </c>
      <c r="B13" s="31" t="str">
        <f>IF('FTV HL Panel'!B13=0,"",'FTV HL Panel'!B13)</f>
        <v/>
      </c>
      <c r="C13" s="85"/>
      <c r="M13" s="63"/>
      <c r="Q13" s="63"/>
    </row>
    <row r="14" spans="1:18" ht="15" x14ac:dyDescent="0.25">
      <c r="A14" s="84" t="s">
        <v>50</v>
      </c>
      <c r="B14" s="31" t="str">
        <f>IF('FTV HL Panel'!B14=0,"",'FTV HL Panel'!B14)</f>
        <v/>
      </c>
      <c r="C14" s="85"/>
    </row>
    <row r="15" spans="1:18" x14ac:dyDescent="0.2">
      <c r="P15" s="136" t="s">
        <v>201</v>
      </c>
      <c r="Q15" s="136"/>
      <c r="R15" s="136"/>
    </row>
    <row r="16" spans="1:18" x14ac:dyDescent="0.2">
      <c r="P16" s="136"/>
      <c r="Q16" s="136"/>
      <c r="R16" s="136"/>
    </row>
    <row r="17" spans="1:23" ht="15" x14ac:dyDescent="0.25">
      <c r="A17" s="84" t="s">
        <v>82</v>
      </c>
      <c r="B17" s="31" t="str">
        <f>IF('FTV HL Panel'!B17=0,"",'FTV HL Panel'!B17)</f>
        <v/>
      </c>
      <c r="C17" s="85"/>
      <c r="P17" s="136"/>
      <c r="Q17" s="136"/>
      <c r="R17" s="136"/>
    </row>
    <row r="18" spans="1:23" x14ac:dyDescent="0.2">
      <c r="P18" s="136"/>
      <c r="Q18" s="136"/>
      <c r="R18" s="136"/>
    </row>
    <row r="21" spans="1:23" s="43" customFormat="1" ht="15.75" customHeight="1" x14ac:dyDescent="0.2">
      <c r="A21" s="134" t="s">
        <v>106</v>
      </c>
      <c r="B21" s="134"/>
      <c r="C21" s="134"/>
      <c r="D21" s="134" t="s">
        <v>77</v>
      </c>
      <c r="E21" s="134"/>
      <c r="F21" s="134"/>
      <c r="G21" s="134"/>
      <c r="H21" s="134" t="s">
        <v>108</v>
      </c>
      <c r="I21" s="134"/>
      <c r="J21" s="134"/>
      <c r="K21" s="134" t="s">
        <v>109</v>
      </c>
      <c r="L21" s="134"/>
      <c r="M21" s="131" t="s">
        <v>119</v>
      </c>
      <c r="N21" s="132"/>
      <c r="O21" s="132"/>
      <c r="P21" s="133"/>
      <c r="Q21" s="131" t="s">
        <v>120</v>
      </c>
      <c r="R21" s="132"/>
      <c r="S21" s="132"/>
      <c r="T21" s="133"/>
      <c r="U21" s="42" t="s">
        <v>62</v>
      </c>
      <c r="V21" s="42" t="s">
        <v>101</v>
      </c>
      <c r="W21" s="103" t="s">
        <v>111</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81</v>
      </c>
      <c r="B23" s="87" t="s">
        <v>110</v>
      </c>
      <c r="C23" s="87" t="s">
        <v>102</v>
      </c>
      <c r="D23" s="87" t="s">
        <v>5</v>
      </c>
      <c r="E23" s="87" t="s">
        <v>6</v>
      </c>
      <c r="F23" s="87" t="s">
        <v>97</v>
      </c>
      <c r="G23" s="87" t="s">
        <v>135</v>
      </c>
      <c r="H23" s="87" t="s">
        <v>96</v>
      </c>
      <c r="I23" s="87" t="s">
        <v>74</v>
      </c>
      <c r="J23" s="87" t="s">
        <v>51</v>
      </c>
      <c r="K23" s="87" t="s">
        <v>109</v>
      </c>
      <c r="L23" s="87" t="s">
        <v>92</v>
      </c>
      <c r="M23" s="87" t="s">
        <v>72</v>
      </c>
      <c r="N23" s="87" t="s">
        <v>68</v>
      </c>
      <c r="O23" s="87" t="s">
        <v>79</v>
      </c>
      <c r="P23" s="87" t="s">
        <v>113</v>
      </c>
      <c r="Q23" s="87" t="s">
        <v>73</v>
      </c>
      <c r="R23" s="87" t="s">
        <v>69</v>
      </c>
      <c r="S23" s="87" t="s">
        <v>80</v>
      </c>
      <c r="T23" s="87" t="s">
        <v>114</v>
      </c>
      <c r="U23" s="87" t="s">
        <v>62</v>
      </c>
      <c r="V23" s="88" t="s">
        <v>87</v>
      </c>
      <c r="W23" s="105" t="s">
        <v>111</v>
      </c>
    </row>
    <row r="24" spans="1:23" x14ac:dyDescent="0.2">
      <c r="A24" s="33"/>
      <c r="B24" s="5"/>
      <c r="C24" s="5"/>
      <c r="D24" s="6"/>
      <c r="E24" s="6"/>
      <c r="F24" s="9">
        <f>D24+E24</f>
        <v>0</v>
      </c>
      <c r="G24" s="6"/>
      <c r="H24" s="6"/>
      <c r="I24" s="5"/>
      <c r="J24" s="7"/>
      <c r="K24" s="5" t="s">
        <v>15</v>
      </c>
      <c r="L24" s="5"/>
      <c r="M24" s="13"/>
      <c r="N24" s="5"/>
      <c r="O24" s="5"/>
      <c r="P24" s="5"/>
      <c r="Q24" s="13"/>
      <c r="R24" s="5"/>
      <c r="S24" s="5"/>
      <c r="T24" s="5"/>
      <c r="U24" s="8"/>
      <c r="V24" s="34">
        <f t="shared" ref="V24:V33" si="0">C24*H24/1000*J24/1000</f>
        <v>0</v>
      </c>
      <c r="W24" s="106"/>
    </row>
    <row r="25" spans="1:23" x14ac:dyDescent="0.2">
      <c r="A25" s="33"/>
      <c r="B25" s="5"/>
      <c r="C25" s="5"/>
      <c r="D25" s="6"/>
      <c r="E25" s="6"/>
      <c r="F25" s="9">
        <f t="shared" ref="F25:F32" si="1">D25+E25</f>
        <v>0</v>
      </c>
      <c r="G25" s="6"/>
      <c r="H25" s="6"/>
      <c r="I25" s="5"/>
      <c r="J25" s="7"/>
      <c r="K25" s="5" t="s">
        <v>15</v>
      </c>
      <c r="L25" s="5"/>
      <c r="M25" s="14"/>
      <c r="N25" s="5"/>
      <c r="O25" s="5"/>
      <c r="P25" s="5"/>
      <c r="Q25" s="14"/>
      <c r="R25" s="5"/>
      <c r="S25" s="5"/>
      <c r="T25" s="5"/>
      <c r="U25" s="8"/>
      <c r="V25" s="34">
        <f t="shared" si="0"/>
        <v>0</v>
      </c>
      <c r="W25" s="106"/>
    </row>
    <row r="26" spans="1:23" x14ac:dyDescent="0.2">
      <c r="A26" s="33"/>
      <c r="B26" s="5"/>
      <c r="C26" s="5"/>
      <c r="D26" s="6"/>
      <c r="E26" s="6"/>
      <c r="F26" s="9">
        <f t="shared" si="1"/>
        <v>0</v>
      </c>
      <c r="G26" s="6"/>
      <c r="H26" s="6"/>
      <c r="I26" s="5"/>
      <c r="J26" s="7"/>
      <c r="K26" s="5" t="s">
        <v>15</v>
      </c>
      <c r="L26" s="5"/>
      <c r="M26" s="14"/>
      <c r="N26" s="5"/>
      <c r="O26" s="5"/>
      <c r="P26" s="5"/>
      <c r="Q26" s="14"/>
      <c r="R26" s="5"/>
      <c r="S26" s="5"/>
      <c r="T26" s="5"/>
      <c r="U26" s="8"/>
      <c r="V26" s="34">
        <f t="shared" si="0"/>
        <v>0</v>
      </c>
      <c r="W26" s="106"/>
    </row>
    <row r="27" spans="1:23" x14ac:dyDescent="0.2">
      <c r="A27" s="33"/>
      <c r="B27" s="5"/>
      <c r="C27" s="5"/>
      <c r="D27" s="6"/>
      <c r="E27" s="6"/>
      <c r="F27" s="9">
        <f t="shared" si="1"/>
        <v>0</v>
      </c>
      <c r="G27" s="6"/>
      <c r="H27" s="6"/>
      <c r="I27" s="5"/>
      <c r="J27" s="7"/>
      <c r="K27" s="5" t="s">
        <v>15</v>
      </c>
      <c r="L27" s="5"/>
      <c r="M27" s="14"/>
      <c r="N27" s="5"/>
      <c r="O27" s="5"/>
      <c r="P27" s="5"/>
      <c r="Q27" s="14"/>
      <c r="R27" s="5"/>
      <c r="S27" s="5"/>
      <c r="T27" s="5"/>
      <c r="U27" s="8"/>
      <c r="V27" s="34">
        <f t="shared" si="0"/>
        <v>0</v>
      </c>
      <c r="W27" s="106"/>
    </row>
    <row r="28" spans="1:23" x14ac:dyDescent="0.2">
      <c r="A28" s="33"/>
      <c r="B28" s="5"/>
      <c r="C28" s="5"/>
      <c r="D28" s="6"/>
      <c r="E28" s="6"/>
      <c r="F28" s="9">
        <f t="shared" si="1"/>
        <v>0</v>
      </c>
      <c r="G28" s="6"/>
      <c r="H28" s="6"/>
      <c r="I28" s="5"/>
      <c r="J28" s="7"/>
      <c r="K28" s="5" t="s">
        <v>15</v>
      </c>
      <c r="L28" s="5"/>
      <c r="M28" s="13"/>
      <c r="N28" s="5"/>
      <c r="O28" s="5"/>
      <c r="P28" s="5"/>
      <c r="Q28" s="13"/>
      <c r="R28" s="5"/>
      <c r="S28" s="5"/>
      <c r="T28" s="5"/>
      <c r="U28" s="8"/>
      <c r="V28" s="34">
        <f t="shared" si="0"/>
        <v>0</v>
      </c>
      <c r="W28" s="106"/>
    </row>
    <row r="29" spans="1:23" x14ac:dyDescent="0.2">
      <c r="A29" s="33"/>
      <c r="B29" s="5"/>
      <c r="C29" s="5"/>
      <c r="D29" s="6"/>
      <c r="E29" s="6"/>
      <c r="F29" s="9">
        <f t="shared" si="1"/>
        <v>0</v>
      </c>
      <c r="G29" s="6"/>
      <c r="H29" s="6"/>
      <c r="I29" s="5"/>
      <c r="J29" s="7"/>
      <c r="K29" s="5" t="s">
        <v>15</v>
      </c>
      <c r="L29" s="5"/>
      <c r="M29" s="13"/>
      <c r="N29" s="5"/>
      <c r="O29" s="5"/>
      <c r="P29" s="5"/>
      <c r="Q29" s="13"/>
      <c r="R29" s="5"/>
      <c r="S29" s="5"/>
      <c r="T29" s="5"/>
      <c r="U29" s="8"/>
      <c r="V29" s="34">
        <f t="shared" si="0"/>
        <v>0</v>
      </c>
      <c r="W29" s="106"/>
    </row>
    <row r="30" spans="1:23" x14ac:dyDescent="0.2">
      <c r="A30" s="33"/>
      <c r="B30" s="5"/>
      <c r="C30" s="5"/>
      <c r="D30" s="6"/>
      <c r="E30" s="6"/>
      <c r="F30" s="9">
        <f t="shared" si="1"/>
        <v>0</v>
      </c>
      <c r="G30" s="6"/>
      <c r="H30" s="6"/>
      <c r="I30" s="5"/>
      <c r="J30" s="7"/>
      <c r="K30" s="5" t="s">
        <v>15</v>
      </c>
      <c r="L30" s="5"/>
      <c r="M30" s="13"/>
      <c r="N30" s="5"/>
      <c r="O30" s="5"/>
      <c r="P30" s="5"/>
      <c r="Q30" s="13"/>
      <c r="R30" s="5"/>
      <c r="S30" s="5"/>
      <c r="T30" s="5"/>
      <c r="U30" s="8"/>
      <c r="V30" s="34">
        <f t="shared" si="0"/>
        <v>0</v>
      </c>
      <c r="W30" s="106"/>
    </row>
    <row r="31" spans="1:23" x14ac:dyDescent="0.2">
      <c r="A31" s="33"/>
      <c r="B31" s="5"/>
      <c r="C31" s="5"/>
      <c r="D31" s="6"/>
      <c r="E31" s="6"/>
      <c r="F31" s="9">
        <f t="shared" si="1"/>
        <v>0</v>
      </c>
      <c r="G31" s="6"/>
      <c r="H31" s="6"/>
      <c r="I31" s="5"/>
      <c r="J31" s="7"/>
      <c r="K31" s="5" t="s">
        <v>15</v>
      </c>
      <c r="L31" s="5"/>
      <c r="M31" s="13"/>
      <c r="N31" s="5"/>
      <c r="O31" s="5"/>
      <c r="P31" s="5"/>
      <c r="Q31" s="13"/>
      <c r="R31" s="5"/>
      <c r="S31" s="5"/>
      <c r="T31" s="5"/>
      <c r="U31" s="8"/>
      <c r="V31" s="34">
        <f t="shared" si="0"/>
        <v>0</v>
      </c>
      <c r="W31" s="106"/>
    </row>
    <row r="32" spans="1:23" x14ac:dyDescent="0.2">
      <c r="A32" s="33"/>
      <c r="B32" s="5"/>
      <c r="C32" s="5"/>
      <c r="D32" s="6"/>
      <c r="E32" s="6"/>
      <c r="F32" s="9">
        <f t="shared" si="1"/>
        <v>0</v>
      </c>
      <c r="G32" s="6"/>
      <c r="H32" s="6"/>
      <c r="I32" s="5"/>
      <c r="J32" s="7"/>
      <c r="K32" s="5" t="s">
        <v>15</v>
      </c>
      <c r="L32" s="5"/>
      <c r="M32" s="13"/>
      <c r="N32" s="5"/>
      <c r="O32" s="5"/>
      <c r="P32" s="5"/>
      <c r="Q32" s="13"/>
      <c r="R32" s="5"/>
      <c r="S32" s="5"/>
      <c r="T32" s="5"/>
      <c r="U32" s="8"/>
      <c r="V32" s="34">
        <f t="shared" si="0"/>
        <v>0</v>
      </c>
      <c r="W32" s="106"/>
    </row>
    <row r="33" spans="1:23" x14ac:dyDescent="0.2">
      <c r="A33" s="35" t="s">
        <v>58</v>
      </c>
      <c r="B33" s="36" t="s">
        <v>0</v>
      </c>
      <c r="C33" s="36">
        <v>0</v>
      </c>
      <c r="D33" s="37">
        <v>400</v>
      </c>
      <c r="E33" s="37">
        <v>400</v>
      </c>
      <c r="F33" s="50">
        <f>D33+E33</f>
        <v>800</v>
      </c>
      <c r="G33" s="37">
        <v>90</v>
      </c>
      <c r="H33" s="37">
        <v>5000</v>
      </c>
      <c r="I33" s="36">
        <v>150</v>
      </c>
      <c r="J33" s="38">
        <v>800</v>
      </c>
      <c r="K33" s="36" t="s">
        <v>15</v>
      </c>
      <c r="L33" s="36" t="s">
        <v>2</v>
      </c>
      <c r="M33" s="51">
        <v>0.6</v>
      </c>
      <c r="N33" s="36" t="s">
        <v>16</v>
      </c>
      <c r="O33" s="36" t="s">
        <v>14</v>
      </c>
      <c r="P33" s="36" t="s">
        <v>3</v>
      </c>
      <c r="Q33" s="51">
        <v>0.5</v>
      </c>
      <c r="R33" s="36" t="s">
        <v>16</v>
      </c>
      <c r="S33" s="36" t="s">
        <v>14</v>
      </c>
      <c r="T33" s="36" t="s">
        <v>13</v>
      </c>
      <c r="U33" s="40" t="s">
        <v>65</v>
      </c>
      <c r="V33" s="41">
        <f t="shared" si="0"/>
        <v>0</v>
      </c>
      <c r="W33" s="40" t="s">
        <v>112</v>
      </c>
    </row>
    <row r="34" spans="1:23" x14ac:dyDescent="0.2">
      <c r="A34" s="52"/>
      <c r="B34" s="53"/>
      <c r="C34" s="53"/>
      <c r="D34" s="54"/>
      <c r="E34" s="54"/>
      <c r="F34" s="55"/>
      <c r="G34" s="54"/>
      <c r="H34" s="54"/>
      <c r="I34" s="53"/>
      <c r="J34" s="53"/>
      <c r="K34" s="53"/>
      <c r="L34" s="53"/>
      <c r="M34" s="53"/>
      <c r="N34" s="53"/>
      <c r="O34" s="53"/>
      <c r="P34" s="53"/>
      <c r="Q34" s="53"/>
      <c r="R34" s="53"/>
      <c r="S34" s="53"/>
      <c r="T34" s="53"/>
      <c r="U34" s="57" t="s">
        <v>124</v>
      </c>
      <c r="V34" s="56">
        <f>SUBTOTAL(109,Table48[Skupaj
Q×L×M '[m2']])</f>
        <v>0</v>
      </c>
      <c r="W34" s="53"/>
    </row>
    <row r="35" spans="1:23" x14ac:dyDescent="0.2">
      <c r="A35" s="63"/>
      <c r="C35" s="64"/>
      <c r="U35" s="65"/>
      <c r="V35" s="66"/>
    </row>
    <row r="36" spans="1:23" x14ac:dyDescent="0.2">
      <c r="U36" s="65"/>
      <c r="V36" s="66"/>
    </row>
    <row r="37" spans="1:23" x14ac:dyDescent="0.2">
      <c r="U37" s="65"/>
      <c r="V37" s="66"/>
    </row>
    <row r="38" spans="1:23" ht="15" x14ac:dyDescent="0.25">
      <c r="A38" s="59" t="s">
        <v>133</v>
      </c>
      <c r="V38" s="68"/>
    </row>
    <row r="39" spans="1:23" ht="14.25" customHeight="1" x14ac:dyDescent="0.2"/>
    <row r="40" spans="1:23" ht="14.25" customHeight="1" x14ac:dyDescent="0.25">
      <c r="A40" s="58" t="s">
        <v>76</v>
      </c>
      <c r="V40" s="68"/>
    </row>
    <row r="41" spans="1:23" ht="14.25" customHeight="1" x14ac:dyDescent="0.25">
      <c r="V41" s="68"/>
    </row>
    <row r="42" spans="1:23" ht="14.25" customHeight="1" x14ac:dyDescent="0.25">
      <c r="A42" s="58" t="s">
        <v>128</v>
      </c>
      <c r="V42" s="68"/>
    </row>
    <row r="43" spans="1:23" ht="14.25" customHeight="1" x14ac:dyDescent="0.25">
      <c r="A43" s="58" t="s">
        <v>61</v>
      </c>
      <c r="V43" s="68"/>
    </row>
    <row r="44" spans="1:23" ht="14.25" customHeight="1" x14ac:dyDescent="0.25">
      <c r="V44" s="68"/>
    </row>
    <row r="45" spans="1:23" ht="14.25" customHeight="1" x14ac:dyDescent="0.25">
      <c r="B45" s="61" t="s">
        <v>131</v>
      </c>
      <c r="C45" s="58" t="s">
        <v>78</v>
      </c>
      <c r="V45" s="68"/>
    </row>
    <row r="46" spans="1:23" ht="14.25" customHeight="1" x14ac:dyDescent="0.25">
      <c r="B46" s="8" t="s">
        <v>132</v>
      </c>
      <c r="C46" s="69" t="s">
        <v>91</v>
      </c>
      <c r="D46" s="69"/>
      <c r="E46" s="69"/>
      <c r="V46" s="68"/>
    </row>
    <row r="47" spans="1:23" ht="14.25" customHeight="1" x14ac:dyDescent="0.25">
      <c r="B47" s="70" t="s">
        <v>132</v>
      </c>
      <c r="C47" s="71" t="s">
        <v>67</v>
      </c>
      <c r="D47" s="71"/>
      <c r="E47" s="71"/>
      <c r="V47" s="68"/>
    </row>
    <row r="48" spans="1:23" ht="14.25" customHeight="1" x14ac:dyDescent="0.25">
      <c r="B48" s="72" t="s">
        <v>132</v>
      </c>
      <c r="C48" s="73" t="s">
        <v>90</v>
      </c>
      <c r="D48" s="73"/>
      <c r="E48" s="73"/>
      <c r="V48" s="68"/>
    </row>
    <row r="49" spans="1:22" ht="14.25" customHeight="1" x14ac:dyDescent="0.25">
      <c r="B49" s="74" t="s">
        <v>70</v>
      </c>
      <c r="C49" s="75" t="s">
        <v>64</v>
      </c>
      <c r="D49" s="75"/>
      <c r="E49" s="75"/>
      <c r="V49" s="68"/>
    </row>
    <row r="50" spans="1:22" ht="15" x14ac:dyDescent="0.25">
      <c r="V50" s="68"/>
    </row>
    <row r="51" spans="1:22" ht="15" x14ac:dyDescent="0.25">
      <c r="A51" s="59" t="s">
        <v>117</v>
      </c>
      <c r="V51" s="68"/>
    </row>
    <row r="53" spans="1:22" ht="15" x14ac:dyDescent="0.25">
      <c r="B53" s="76" t="s">
        <v>126</v>
      </c>
      <c r="V53" s="68"/>
    </row>
    <row r="54" spans="1:22" x14ac:dyDescent="0.2">
      <c r="B54" s="76" t="s">
        <v>138</v>
      </c>
    </row>
    <row r="55" spans="1:22" x14ac:dyDescent="0.2">
      <c r="B55" s="76" t="s">
        <v>1</v>
      </c>
    </row>
    <row r="57" spans="1:22" x14ac:dyDescent="0.2">
      <c r="B57" s="76" t="s">
        <v>12</v>
      </c>
    </row>
    <row r="58" spans="1:22" x14ac:dyDescent="0.2">
      <c r="B58" s="76" t="s">
        <v>89</v>
      </c>
    </row>
    <row r="59" spans="1:22" x14ac:dyDescent="0.2">
      <c r="B59" s="76"/>
    </row>
    <row r="60" spans="1:22" ht="15" x14ac:dyDescent="0.25">
      <c r="A60" s="77" t="s">
        <v>153</v>
      </c>
      <c r="B60" s="78"/>
      <c r="C60" s="78"/>
      <c r="D60" s="78"/>
      <c r="E60" s="78"/>
    </row>
    <row r="61" spans="1:22" x14ac:dyDescent="0.2">
      <c r="A61" s="78"/>
      <c r="B61" s="78"/>
      <c r="C61" s="78"/>
      <c r="D61" s="78"/>
      <c r="E61" s="78"/>
    </row>
    <row r="62" spans="1:22" x14ac:dyDescent="0.2">
      <c r="A62" s="78" t="s">
        <v>85</v>
      </c>
      <c r="C62" s="78"/>
      <c r="D62" s="78"/>
      <c r="E62" s="78"/>
      <c r="F62" s="78"/>
    </row>
    <row r="64" spans="1:22" x14ac:dyDescent="0.2">
      <c r="B64" s="79" t="s">
        <v>4</v>
      </c>
      <c r="C64" s="79" t="s">
        <v>5</v>
      </c>
      <c r="D64" s="79" t="s">
        <v>6</v>
      </c>
      <c r="E64" s="79" t="s">
        <v>9</v>
      </c>
      <c r="F64" s="79" t="s">
        <v>10</v>
      </c>
    </row>
    <row r="65" spans="2:6" x14ac:dyDescent="0.2">
      <c r="B65" s="80">
        <v>150</v>
      </c>
      <c r="C65" s="80">
        <v>400</v>
      </c>
      <c r="D65" s="80">
        <v>600</v>
      </c>
      <c r="E65" s="9">
        <f>C65+D65</f>
        <v>1000</v>
      </c>
      <c r="F65" s="80">
        <v>1000</v>
      </c>
    </row>
    <row r="66" spans="2:6" x14ac:dyDescent="0.2">
      <c r="B66" s="81" t="s">
        <v>7</v>
      </c>
      <c r="C66" s="81">
        <f>$B$65+150</f>
        <v>300</v>
      </c>
      <c r="D66" s="81">
        <f>$B$65+150</f>
        <v>300</v>
      </c>
      <c r="E66" s="81">
        <f>C66+D66</f>
        <v>600</v>
      </c>
    </row>
    <row r="67" spans="2:6" x14ac:dyDescent="0.2">
      <c r="B67" s="81" t="s">
        <v>52</v>
      </c>
      <c r="C67" s="81">
        <f>E67-C66</f>
        <v>700</v>
      </c>
      <c r="D67" s="81">
        <f>E67-D66</f>
        <v>700</v>
      </c>
      <c r="E67" s="81">
        <f>$F$65-F67</f>
        <v>1000</v>
      </c>
      <c r="F67" s="64">
        <v>0</v>
      </c>
    </row>
    <row r="68" spans="2:6" x14ac:dyDescent="0.2">
      <c r="B68" s="81"/>
      <c r="C68" s="81"/>
      <c r="D68" s="81"/>
      <c r="E68" s="81"/>
    </row>
    <row r="69" spans="2:6" x14ac:dyDescent="0.2">
      <c r="C69" s="82"/>
      <c r="D69" s="82"/>
      <c r="E69" s="82"/>
    </row>
    <row r="70" spans="2:6" x14ac:dyDescent="0.2">
      <c r="C70" s="82">
        <f>C66</f>
        <v>300</v>
      </c>
      <c r="D70" s="82">
        <f>D67</f>
        <v>700</v>
      </c>
      <c r="E70" s="82">
        <f>C70+D70</f>
        <v>1000</v>
      </c>
    </row>
    <row r="71" spans="2:6" x14ac:dyDescent="0.2">
      <c r="C71" s="82">
        <f>C67</f>
        <v>700</v>
      </c>
      <c r="D71" s="82">
        <f>D66</f>
        <v>300</v>
      </c>
      <c r="E71" s="82">
        <f>C71+D71</f>
        <v>1000</v>
      </c>
    </row>
    <row r="72" spans="2:6" x14ac:dyDescent="0.2">
      <c r="C72" s="82"/>
      <c r="D72" s="82"/>
      <c r="E72" s="82"/>
    </row>
  </sheetData>
  <sheetProtection sheet="1" insertRows="0" deleteRows="0"/>
  <dataConsolidate/>
  <mergeCells count="7">
    <mergeCell ref="P15:R18"/>
    <mergeCell ref="Q21:T21"/>
    <mergeCell ref="A21:C21"/>
    <mergeCell ref="D21:G21"/>
    <mergeCell ref="H21:J21"/>
    <mergeCell ref="K21:L21"/>
    <mergeCell ref="M21:P21"/>
  </mergeCells>
  <conditionalFormatting sqref="A24:U33">
    <cfRule type="expression" dxfId="101" priority="4">
      <formula>OR(A24="")</formula>
    </cfRule>
  </conditionalFormatting>
  <conditionalFormatting sqref="B65">
    <cfRule type="expression" dxfId="100" priority="31">
      <formula>NOT(OR(B65=50,B65=60,B65=80,B65=100,B65=120,B65=133,B65=150))</formula>
    </cfRule>
  </conditionalFormatting>
  <conditionalFormatting sqref="C24:C33">
    <cfRule type="cellIs" dxfId="99" priority="25" operator="lessThan">
      <formula>0</formula>
    </cfRule>
  </conditionalFormatting>
  <conditionalFormatting sqref="C65">
    <cfRule type="expression" dxfId="98" priority="30">
      <formula>NOT(AND(C65&gt;=B65+150,C65&lt;=F65-B65-150,E65=F65))</formula>
    </cfRule>
  </conditionalFormatting>
  <conditionalFormatting sqref="D24:D33">
    <cfRule type="expression" dxfId="97" priority="33">
      <formula>NOT(AND(D24&gt;=I24+150,D24&lt;=J24-I24-150,I24&gt;0,J24&gt;0))</formula>
    </cfRule>
  </conditionalFormatting>
  <conditionalFormatting sqref="D65">
    <cfRule type="expression" dxfId="96" priority="29">
      <formula>NOT(AND(D65&gt;=B65+150,D65&lt;=F65-B65-150,E65=F65))</formula>
    </cfRule>
  </conditionalFormatting>
  <conditionalFormatting sqref="E24:E33">
    <cfRule type="expression" dxfId="95" priority="32">
      <formula>NOT(AND(E24&gt;=I24+150,E24&lt;=J24-I24-150,I24&gt;0,J24&gt;0))</formula>
    </cfRule>
  </conditionalFormatting>
  <conditionalFormatting sqref="E65">
    <cfRule type="expression" dxfId="94" priority="28">
      <formula>NOT(AND(E65&gt;=2*(B65+150),E65=F65))</formula>
    </cfRule>
  </conditionalFormatting>
  <conditionalFormatting sqref="F24:F33">
    <cfRule type="expression" dxfId="93" priority="26">
      <formula>NOT(F24=J24)</formula>
    </cfRule>
  </conditionalFormatting>
  <conditionalFormatting sqref="F65">
    <cfRule type="cellIs" dxfId="92" priority="27" operator="notBetween">
      <formula>600</formula>
      <formula>1100</formula>
    </cfRule>
  </conditionalFormatting>
  <conditionalFormatting sqref="G24:G33">
    <cfRule type="cellIs" dxfId="91" priority="24" operator="notBetween">
      <formula>80</formula>
      <formula>175</formula>
    </cfRule>
  </conditionalFormatting>
  <conditionalFormatting sqref="H24:H33">
    <cfRule type="cellIs" dxfId="90" priority="23" operator="notBetween">
      <formula>2000</formula>
      <formula>8000</formula>
    </cfRule>
    <cfRule type="cellIs" dxfId="89" priority="22" operator="lessThan">
      <formula>2000</formula>
    </cfRule>
  </conditionalFormatting>
  <conditionalFormatting sqref="I24:I33">
    <cfRule type="expression" dxfId="88" priority="17">
      <formula>NOT(OR(I24=50,I24=60,I24=80,I24=100,I24=120,I24=133,I24=150,I24=172,I24=200,I24=220,I24=240,I24=250))</formula>
    </cfRule>
    <cfRule type="expression" dxfId="87" priority="15">
      <formula>OR(AND(L24="Power T",OR(I24=220)))</formula>
    </cfRule>
    <cfRule type="expression" dxfId="86" priority="3">
      <formula>AND(OR(D24&gt;0,E24&gt;0),I24=0)</formula>
    </cfRule>
    <cfRule type="expression" dxfId="85" priority="8">
      <formula>AND(OR(D24&gt;0,E24&gt;0),I24=0)</formula>
    </cfRule>
    <cfRule type="expression" dxfId="84" priority="16">
      <formula>OR(AND(L24="Power T",OR(I24=50)),AND(L24="Power S",OR(I24=220,I24=250)),AND(L24="Perform R",OR(I24=50,I24=220,I24=250)),AND(L24="Perform C",OR(I24=220,I24=250)))</formula>
    </cfRule>
  </conditionalFormatting>
  <conditionalFormatting sqref="J24:J33">
    <cfRule type="expression" dxfId="83" priority="9">
      <formula>AND(OR(D24&gt;0,E24&gt;0),J24=0)</formula>
    </cfRule>
    <cfRule type="cellIs" dxfId="82" priority="36" operator="notBetween">
      <formula>600</formula>
      <formula>1100</formula>
    </cfRule>
    <cfRule type="expression" dxfId="81" priority="2">
      <formula>AND(OR(D24&gt;0,E24&gt;0),ISBLANK(J24))</formula>
    </cfRule>
  </conditionalFormatting>
  <conditionalFormatting sqref="K24:K33">
    <cfRule type="expression" dxfId="80" priority="14">
      <formula>NOT(OR(K24="FTV HL",K24=""))</formula>
    </cfRule>
  </conditionalFormatting>
  <conditionalFormatting sqref="L24:L33">
    <cfRule type="expression" dxfId="79" priority="13">
      <formula>NOT(OR(L24="Power T",L24="Power S",L24="Perform R",L24="Perform C"))</formula>
    </cfRule>
    <cfRule type="expression" dxfId="78" priority="12">
      <formula>OR(AND(L24="Power T",OR(I24=50)),AND(L24="Power S",OR(I24=220,I24=250)),AND(L24="Perform R",OR(I24=50,I24=220,I24=250)),AND(L24="Perform C",OR(I24=220,I24=250)))</formula>
    </cfRule>
    <cfRule type="expression" dxfId="77" priority="11">
      <formula>OR(AND(L24="Power T",OR(I24=220)))</formula>
    </cfRule>
  </conditionalFormatting>
  <conditionalFormatting sqref="M24:M33">
    <cfRule type="expression" dxfId="76" priority="10">
      <formula>OR(AND(N24="HPS 200",NOT(M24=0.55)),AND(NOT(N24="HPS 200"),M24=0.55))</formula>
    </cfRule>
    <cfRule type="expression" dxfId="75" priority="5">
      <formula>AND(P24="G",NOT(OR(M24=0.7,M24=0.75,M24=0.8)))</formula>
    </cfRule>
  </conditionalFormatting>
  <conditionalFormatting sqref="N24:N33">
    <cfRule type="expression" dxfId="73" priority="7">
      <formula>OR(AND(N24="HPS 200",NOT(M24=0.55)),AND(NOT(N24="HPS 200"),M24=0.55))</formula>
    </cfRule>
    <cfRule type="expression" dxfId="72" priority="21">
      <formula>NOT(OR(N24="SP 25",N24="SP 25",N24="PVDF 25",N24="PVDF 35",N24="PUR 50",N24="PVCF 150",N24="HPS 200",N24="PRISMA",N24="PRISMA ELEMENTS",N24="Inox 304",N24="Inox 316L",N24="Inox 316"))</formula>
    </cfRule>
  </conditionalFormatting>
  <conditionalFormatting sqref="P24:P33">
    <cfRule type="expression" dxfId="71" priority="6">
      <formula>AND(P24="G",NOT(OR(M24=0.7,M24=0.75,M24=0.8)))</formula>
    </cfRule>
    <cfRule type="expression" dxfId="70" priority="35">
      <formula>NOT(OR(P24="S",P24="V",P24="V2",P24="G",P24="M",P24="M3",P24="M8"))</formula>
    </cfRule>
  </conditionalFormatting>
  <conditionalFormatting sqref="R24:R33">
    <cfRule type="expression" dxfId="68" priority="19">
      <formula>NOT(OR(R24="SP 25",R24="SP 25",R24="PVDF 25",R24="PVDF 35",R24="PUR 50",R24="PVCF 150",R24="HPS 200",R24="PRISMA",R24="PRISMA ELEMENTS",R24="Inox 304",R24="Inox 316L",R24="Inox 316"))</formula>
    </cfRule>
  </conditionalFormatting>
  <conditionalFormatting sqref="T24:T33">
    <cfRule type="expression" dxfId="67" priority="34">
      <formula>NOT(OR(T24="S",T24="V",T24="V2",T24="G",T24="M2"))</formula>
    </cfRule>
  </conditionalFormatting>
  <conditionalFormatting sqref="W33">
    <cfRule type="expression" dxfId="66" priority="1">
      <formula>OR(W33="")</formula>
    </cfRule>
  </conditionalFormatting>
  <dataValidations count="16">
    <dataValidation type="custom" allowBlank="1" sqref="F33" xr:uid="{89FAF88E-18B5-4E2F-A676-A9F6D2E66DB0}">
      <formula1>AND(F33&gt;=2*(I33+150),F33&lt;=J33-60)</formula1>
    </dataValidation>
    <dataValidation type="list" allowBlank="1" sqref="K24:K32" xr:uid="{602869B5-18AD-452C-8544-F0220FF2C97C}">
      <formula1>"FTV HL"</formula1>
    </dataValidation>
    <dataValidation type="list" allowBlank="1" sqref="I33" xr:uid="{0B63F3B1-AAE3-4C82-A743-5D957045FA4F}">
      <formula1>"50,60,80,100,120,133,150,172,200,220,240,250"</formula1>
    </dataValidation>
    <dataValidation type="list" allowBlank="1" sqref="N24:N33 R24:R33" xr:uid="{43FE68C2-51DD-457E-ACB4-80E7614ECF5E}">
      <formula1>"SP 25,SP 25,PVDF 25,PVDF 35,PUR 50,PVCF 150,HPS 200,PRISMA,PRISMA ELEMENTS,Inox 304,Inox 316L,Inox 316"</formula1>
    </dataValidation>
    <dataValidation type="whole" errorStyle="information" allowBlank="1" errorTitle="wrong" sqref="G33" xr:uid="{C37ACF25-2566-4C77-A005-A4A4F510FA1D}">
      <formula1>80</formula1>
      <formula2>175</formula2>
    </dataValidation>
    <dataValidation type="whole" errorStyle="information" allowBlank="1" errorTitle="Wrong length" error="Insert length (whole number)_x000a_2000 to 8000 mm" sqref="H33" xr:uid="{63E60618-C759-4701-A1C2-506D871CC067}">
      <formula1>2000</formula1>
      <formula2>8000</formula2>
    </dataValidation>
    <dataValidation type="whole" allowBlank="1" showInputMessage="1" showErrorMessage="1" sqref="F65" xr:uid="{B78C0708-A210-4BCC-97E7-3F6B7711AD81}">
      <formula1>600</formula1>
      <formula2>1100</formula2>
    </dataValidation>
    <dataValidation type="list" allowBlank="1" sqref="T24:T33" xr:uid="{0AD9231F-7924-46CE-800D-3D09282A7C72}">
      <formula1>"S,V,V2,G,M2"</formula1>
    </dataValidation>
    <dataValidation type="list" allowBlank="1" sqref="P24:P33" xr:uid="{6D0F1730-E242-423C-8EAE-1A12F0B8047C}">
      <formula1>"S,V,V2,G,M,M3,M8"</formula1>
    </dataValidation>
    <dataValidation type="list" allowBlank="1" sqref="L24:L33" xr:uid="{BD44D173-907C-46AD-B856-FB18A15C812E}">
      <formula1>"Power T,Power S,Perform R,Perform C"</formula1>
    </dataValidation>
    <dataValidation type="whole" errorStyle="information" allowBlank="1" errorTitle="Wrong module" error="Insert module M [mm] (whole number):_x000a_600 mm to 1200 mm_x000a_1000 mm standard module_x000a_1200 mm standard module" sqref="J33" xr:uid="{BBC773AE-B599-4C30-A830-12849CD367EF}">
      <formula1>600</formula1>
      <formula2>1100</formula2>
    </dataValidation>
    <dataValidation type="list" allowBlank="1" sqref="B65" xr:uid="{30ED671C-8561-49C7-97A5-4A9CA8F92D4E}">
      <formula1>"50,60,80,100,120,133,150"</formula1>
    </dataValidation>
    <dataValidation type="custom" errorStyle="information" allowBlank="1" errorTitle="wrong" sqref="D33" xr:uid="{FA2E2AE4-5B93-4647-9C6E-819F0CCAF9EE}">
      <formula1>AND(D33&gt;=I33+150,D33&lt;=J33-60-I33-150)</formula1>
    </dataValidation>
    <dataValidation type="custom" errorStyle="information" allowBlank="1" errorTitle="wrong" sqref="E33" xr:uid="{04A32BAF-0251-4667-B901-9C915501BCA8}">
      <formula1>AND(E33&gt;=I33+150,E33&lt;=J33-60-I33-150)</formula1>
    </dataValidation>
    <dataValidation type="whole" operator="greaterThanOrEqual" allowBlank="1" sqref="C24:C33" xr:uid="{4B48B5E7-AB66-428C-82F7-F072757920F6}">
      <formula1>0</formula1>
    </dataValidation>
    <dataValidation type="list" allowBlank="1" showInputMessage="1" showErrorMessage="1" sqref="W24:W33" xr:uid="{745A23F0-FEB3-4672-A5E2-123590BB6267}">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1:XFD104857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0" id="{00000000-000E-0000-05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5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63C3DA5E-026A-4ACE-8C98-DF1B2BCD4A12}">
          <x14:formula1>
            <xm:f>List_Values!$A$2:$A$9</xm:f>
          </x14:formula1>
          <xm:sqref>M24:M33</xm:sqref>
        </x14:dataValidation>
        <x14:dataValidation type="list" allowBlank="1" xr:uid="{F12D1343-8A19-4D6C-9C6E-6F7189416CEE}">
          <x14:formula1>
            <xm:f>List_Values!$B$2:$B$11</xm:f>
          </x14:formula1>
          <xm:sqref>Q24:Q33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zoomScaleNormal="100" zoomScaleSheetLayoutView="70" workbookViewId="0">
      <selection activeCell="D3" sqref="D3"/>
    </sheetView>
  </sheetViews>
  <sheetFormatPr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122</v>
      </c>
    </row>
    <row r="2" spans="1:18" s="43" customFormat="1" ht="26.25" x14ac:dyDescent="0.4">
      <c r="C2" s="47" t="s">
        <v>154</v>
      </c>
    </row>
    <row r="3" spans="1:18" s="43" customFormat="1" ht="15.75" x14ac:dyDescent="0.25">
      <c r="C3" s="48" t="s">
        <v>129</v>
      </c>
      <c r="D3" s="49" t="str" cm="1">
        <f t="array" ref="D3">LOOKUP(2,1/(Updates!A:A&lt;&gt;""),Updates!A:A)</f>
        <v>1.4</v>
      </c>
      <c r="E3" s="30" t="s">
        <v>162</v>
      </c>
      <c r="J3" s="46"/>
    </row>
    <row r="4" spans="1:18" s="43" customFormat="1" x14ac:dyDescent="0.2"/>
    <row r="5" spans="1:18" ht="15" x14ac:dyDescent="0.25">
      <c r="A5" s="84" t="s">
        <v>115</v>
      </c>
      <c r="B5" s="31" t="str">
        <f>IF('FTV HL Panel'!B5=0,"",'FTV HL Panel'!B5)</f>
        <v/>
      </c>
      <c r="C5" s="32"/>
    </row>
    <row r="6" spans="1:18" ht="15" x14ac:dyDescent="0.25">
      <c r="A6" s="84" t="s">
        <v>116</v>
      </c>
      <c r="B6" s="31" t="str">
        <f>IF('FTV HL Panel'!B6=0,"",'FTV HL Panel'!B6)</f>
        <v/>
      </c>
      <c r="C6" s="32"/>
    </row>
    <row r="7" spans="1:18" ht="15" x14ac:dyDescent="0.25">
      <c r="A7" s="84" t="s">
        <v>94</v>
      </c>
      <c r="B7" s="31" t="str">
        <f>IF('FTV HL Panel'!B7=0,"",'FTV HL Panel'!B7)</f>
        <v/>
      </c>
      <c r="C7" s="32"/>
    </row>
    <row r="8" spans="1:18" ht="15" x14ac:dyDescent="0.25">
      <c r="A8" s="84" t="s">
        <v>93</v>
      </c>
      <c r="B8" s="31" t="str">
        <f>IF('FTV HL Panel'!B8=0,"",'FTV HL Panel'!B8)</f>
        <v/>
      </c>
      <c r="C8" s="32"/>
    </row>
    <row r="9" spans="1:18" ht="15" x14ac:dyDescent="0.25">
      <c r="A9" s="84" t="s">
        <v>125</v>
      </c>
      <c r="B9" s="31" t="str">
        <f>IF('FTV HL Panel'!B9=0,"",'FTV HL Panel'!B9)</f>
        <v/>
      </c>
      <c r="C9" s="32"/>
    </row>
    <row r="12" spans="1:18" ht="15" x14ac:dyDescent="0.25">
      <c r="A12" s="84" t="s">
        <v>123</v>
      </c>
      <c r="B12" s="31" t="str">
        <f>IF('FTV HL Panel'!B12=0,"",'FTV HL Panel'!B12)</f>
        <v/>
      </c>
      <c r="C12" s="85"/>
    </row>
    <row r="13" spans="1:18" ht="15" x14ac:dyDescent="0.25">
      <c r="A13" s="84" t="s">
        <v>127</v>
      </c>
      <c r="B13" s="31" t="str">
        <f>IF('FTV HL Panel'!B13=0,"",'FTV HL Panel'!B13)</f>
        <v/>
      </c>
      <c r="C13" s="85"/>
      <c r="M13" s="63"/>
      <c r="Q13" s="63"/>
    </row>
    <row r="14" spans="1:18" ht="15" customHeight="1" x14ac:dyDescent="0.25">
      <c r="A14" s="84" t="s">
        <v>50</v>
      </c>
      <c r="B14" s="31" t="str">
        <f>IF('FTV HL Panel'!B14=0,"",'FTV HL Panel'!B14)</f>
        <v/>
      </c>
      <c r="C14" s="85"/>
      <c r="P14" s="114"/>
      <c r="Q14" s="114"/>
      <c r="R14" s="114"/>
    </row>
    <row r="15" spans="1:18" x14ac:dyDescent="0.2">
      <c r="P15" s="136" t="s">
        <v>201</v>
      </c>
      <c r="Q15" s="136"/>
      <c r="R15" s="136"/>
    </row>
    <row r="16" spans="1:18" x14ac:dyDescent="0.2">
      <c r="P16" s="136"/>
      <c r="Q16" s="136"/>
      <c r="R16" s="136"/>
    </row>
    <row r="17" spans="1:23" ht="15" x14ac:dyDescent="0.25">
      <c r="A17" s="84" t="s">
        <v>82</v>
      </c>
      <c r="B17" s="31" t="str">
        <f>IF('FTV HL Panel'!B17=0,"",'FTV HL Panel'!B17)</f>
        <v/>
      </c>
      <c r="C17" s="85"/>
      <c r="P17" s="136"/>
      <c r="Q17" s="136"/>
      <c r="R17" s="136"/>
    </row>
    <row r="21" spans="1:23" s="43" customFormat="1" ht="15.75" customHeight="1" x14ac:dyDescent="0.2">
      <c r="A21" s="134" t="s">
        <v>106</v>
      </c>
      <c r="B21" s="134"/>
      <c r="C21" s="134"/>
      <c r="D21" s="134" t="s">
        <v>77</v>
      </c>
      <c r="E21" s="134"/>
      <c r="F21" s="134"/>
      <c r="G21" s="134"/>
      <c r="H21" s="134" t="s">
        <v>108</v>
      </c>
      <c r="I21" s="134"/>
      <c r="J21" s="134"/>
      <c r="K21" s="134" t="s">
        <v>109</v>
      </c>
      <c r="L21" s="134"/>
      <c r="M21" s="131" t="s">
        <v>119</v>
      </c>
      <c r="N21" s="132"/>
      <c r="O21" s="132"/>
      <c r="P21" s="133"/>
      <c r="Q21" s="131" t="s">
        <v>120</v>
      </c>
      <c r="R21" s="132"/>
      <c r="S21" s="132"/>
      <c r="T21" s="133"/>
      <c r="U21" s="42" t="s">
        <v>62</v>
      </c>
      <c r="V21" s="42" t="s">
        <v>101</v>
      </c>
      <c r="W21" s="103" t="s">
        <v>111</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81</v>
      </c>
      <c r="B23" s="87" t="s">
        <v>110</v>
      </c>
      <c r="C23" s="87" t="s">
        <v>102</v>
      </c>
      <c r="D23" s="87" t="s">
        <v>5</v>
      </c>
      <c r="E23" s="87" t="s">
        <v>6</v>
      </c>
      <c r="F23" s="87" t="s">
        <v>97</v>
      </c>
      <c r="G23" s="87" t="s">
        <v>135</v>
      </c>
      <c r="H23" s="87" t="s">
        <v>96</v>
      </c>
      <c r="I23" s="87" t="s">
        <v>74</v>
      </c>
      <c r="J23" s="87" t="s">
        <v>51</v>
      </c>
      <c r="K23" s="87" t="s">
        <v>109</v>
      </c>
      <c r="L23" s="87" t="s">
        <v>92</v>
      </c>
      <c r="M23" s="87" t="s">
        <v>72</v>
      </c>
      <c r="N23" s="87" t="s">
        <v>68</v>
      </c>
      <c r="O23" s="87" t="s">
        <v>79</v>
      </c>
      <c r="P23" s="87" t="s">
        <v>113</v>
      </c>
      <c r="Q23" s="87" t="s">
        <v>73</v>
      </c>
      <c r="R23" s="87" t="s">
        <v>69</v>
      </c>
      <c r="S23" s="87" t="s">
        <v>80</v>
      </c>
      <c r="T23" s="87" t="s">
        <v>114</v>
      </c>
      <c r="U23" s="87" t="s">
        <v>62</v>
      </c>
      <c r="V23" s="88" t="s">
        <v>87</v>
      </c>
      <c r="W23" s="87" t="s">
        <v>111</v>
      </c>
    </row>
    <row r="24" spans="1:23" x14ac:dyDescent="0.2">
      <c r="A24" s="33"/>
      <c r="B24" s="5"/>
      <c r="C24" s="5"/>
      <c r="D24" s="6"/>
      <c r="E24" s="6"/>
      <c r="F24" s="9">
        <f>D24+E24</f>
        <v>0</v>
      </c>
      <c r="G24" s="6"/>
      <c r="H24" s="6"/>
      <c r="I24" s="5"/>
      <c r="J24" s="7"/>
      <c r="K24" s="5" t="s">
        <v>15</v>
      </c>
      <c r="L24" s="5"/>
      <c r="M24" s="13"/>
      <c r="N24" s="5"/>
      <c r="O24" s="5"/>
      <c r="P24" s="5"/>
      <c r="Q24" s="13"/>
      <c r="R24" s="5"/>
      <c r="S24" s="5"/>
      <c r="T24" s="5"/>
      <c r="U24" s="8"/>
      <c r="V24" s="34">
        <f>C24*H24/1000*J24/1000</f>
        <v>0</v>
      </c>
      <c r="W24" s="104"/>
    </row>
    <row r="25" spans="1:23" x14ac:dyDescent="0.2">
      <c r="A25" s="33"/>
      <c r="B25" s="5"/>
      <c r="C25" s="5"/>
      <c r="D25" s="6"/>
      <c r="E25" s="6"/>
      <c r="F25" s="9">
        <f t="shared" ref="F25:F32" si="0">D25+E25</f>
        <v>0</v>
      </c>
      <c r="G25" s="6"/>
      <c r="H25" s="6"/>
      <c r="I25" s="5"/>
      <c r="J25" s="7"/>
      <c r="K25" s="5" t="s">
        <v>15</v>
      </c>
      <c r="L25" s="5"/>
      <c r="M25" s="14"/>
      <c r="N25" s="5"/>
      <c r="O25" s="5"/>
      <c r="P25" s="5"/>
      <c r="Q25" s="14"/>
      <c r="R25" s="5"/>
      <c r="S25" s="5"/>
      <c r="T25" s="5"/>
      <c r="U25" s="8"/>
      <c r="V25" s="34">
        <f>C25*H25/1000*J25/1000</f>
        <v>0</v>
      </c>
      <c r="W25" s="104"/>
    </row>
    <row r="26" spans="1:23" x14ac:dyDescent="0.2">
      <c r="A26" s="33"/>
      <c r="B26" s="5"/>
      <c r="C26" s="5"/>
      <c r="D26" s="6"/>
      <c r="E26" s="6"/>
      <c r="F26" s="9">
        <f t="shared" si="0"/>
        <v>0</v>
      </c>
      <c r="G26" s="6"/>
      <c r="H26" s="6"/>
      <c r="I26" s="5"/>
      <c r="J26" s="7"/>
      <c r="K26" s="5" t="s">
        <v>15</v>
      </c>
      <c r="L26" s="5"/>
      <c r="M26" s="14"/>
      <c r="N26" s="5"/>
      <c r="O26" s="5"/>
      <c r="P26" s="5"/>
      <c r="Q26" s="14"/>
      <c r="R26" s="5"/>
      <c r="S26" s="5"/>
      <c r="T26" s="5"/>
      <c r="U26" s="8"/>
      <c r="V26" s="34">
        <f>C26*H26/1000*J26/1000</f>
        <v>0</v>
      </c>
      <c r="W26" s="104"/>
    </row>
    <row r="27" spans="1:23" x14ac:dyDescent="0.2">
      <c r="A27" s="33"/>
      <c r="B27" s="5"/>
      <c r="C27" s="5"/>
      <c r="D27" s="6"/>
      <c r="E27" s="6"/>
      <c r="F27" s="9">
        <f t="shared" si="0"/>
        <v>0</v>
      </c>
      <c r="G27" s="6"/>
      <c r="H27" s="6"/>
      <c r="I27" s="5"/>
      <c r="J27" s="7"/>
      <c r="K27" s="5" t="s">
        <v>15</v>
      </c>
      <c r="L27" s="5"/>
      <c r="M27" s="14"/>
      <c r="N27" s="5"/>
      <c r="O27" s="5"/>
      <c r="P27" s="5"/>
      <c r="Q27" s="14"/>
      <c r="R27" s="5"/>
      <c r="S27" s="5"/>
      <c r="T27" s="5"/>
      <c r="U27" s="8"/>
      <c r="V27" s="34">
        <f>C27*H27/1000*J27/1000</f>
        <v>0</v>
      </c>
      <c r="W27" s="104"/>
    </row>
    <row r="28" spans="1:23" x14ac:dyDescent="0.2">
      <c r="A28" s="33"/>
      <c r="B28" s="5"/>
      <c r="C28" s="5"/>
      <c r="D28" s="6"/>
      <c r="E28" s="6"/>
      <c r="F28" s="9">
        <f t="shared" si="0"/>
        <v>0</v>
      </c>
      <c r="G28" s="6"/>
      <c r="H28" s="6"/>
      <c r="I28" s="5"/>
      <c r="J28" s="7"/>
      <c r="K28" s="5" t="s">
        <v>15</v>
      </c>
      <c r="L28" s="5"/>
      <c r="M28" s="13"/>
      <c r="N28" s="5"/>
      <c r="O28" s="5"/>
      <c r="P28" s="5"/>
      <c r="Q28" s="13"/>
      <c r="R28" s="5"/>
      <c r="S28" s="5"/>
      <c r="T28" s="5"/>
      <c r="U28" s="8"/>
      <c r="V28" s="34">
        <f t="shared" ref="V28:V32" si="1">C28*H28/1000*J28/1000</f>
        <v>0</v>
      </c>
      <c r="W28" s="104"/>
    </row>
    <row r="29" spans="1:23" x14ac:dyDescent="0.2">
      <c r="A29" s="33"/>
      <c r="B29" s="5"/>
      <c r="C29" s="5"/>
      <c r="D29" s="6"/>
      <c r="E29" s="6"/>
      <c r="F29" s="9">
        <f t="shared" si="0"/>
        <v>0</v>
      </c>
      <c r="G29" s="6"/>
      <c r="H29" s="6"/>
      <c r="I29" s="5"/>
      <c r="J29" s="7"/>
      <c r="K29" s="5" t="s">
        <v>15</v>
      </c>
      <c r="L29" s="5"/>
      <c r="M29" s="13"/>
      <c r="N29" s="5"/>
      <c r="O29" s="5"/>
      <c r="P29" s="5"/>
      <c r="Q29" s="13"/>
      <c r="R29" s="5"/>
      <c r="S29" s="5"/>
      <c r="T29" s="5"/>
      <c r="U29" s="8"/>
      <c r="V29" s="34">
        <f t="shared" si="1"/>
        <v>0</v>
      </c>
      <c r="W29" s="104"/>
    </row>
    <row r="30" spans="1:23" x14ac:dyDescent="0.2">
      <c r="A30" s="33"/>
      <c r="B30" s="5"/>
      <c r="C30" s="5"/>
      <c r="D30" s="6"/>
      <c r="E30" s="6"/>
      <c r="F30" s="9">
        <f t="shared" si="0"/>
        <v>0</v>
      </c>
      <c r="G30" s="6"/>
      <c r="H30" s="6"/>
      <c r="I30" s="5"/>
      <c r="J30" s="7"/>
      <c r="K30" s="5" t="s">
        <v>15</v>
      </c>
      <c r="L30" s="5"/>
      <c r="M30" s="13"/>
      <c r="N30" s="5"/>
      <c r="O30" s="5"/>
      <c r="P30" s="5"/>
      <c r="Q30" s="13"/>
      <c r="R30" s="5"/>
      <c r="S30" s="5"/>
      <c r="T30" s="5"/>
      <c r="U30" s="8"/>
      <c r="V30" s="34">
        <f t="shared" si="1"/>
        <v>0</v>
      </c>
      <c r="W30" s="104"/>
    </row>
    <row r="31" spans="1:23" x14ac:dyDescent="0.2">
      <c r="A31" s="33"/>
      <c r="B31" s="5"/>
      <c r="C31" s="5"/>
      <c r="D31" s="6"/>
      <c r="E31" s="6"/>
      <c r="F31" s="9">
        <f t="shared" si="0"/>
        <v>0</v>
      </c>
      <c r="G31" s="6"/>
      <c r="H31" s="6"/>
      <c r="I31" s="5"/>
      <c r="J31" s="7"/>
      <c r="K31" s="5" t="s">
        <v>15</v>
      </c>
      <c r="L31" s="5"/>
      <c r="M31" s="13"/>
      <c r="N31" s="5"/>
      <c r="O31" s="5"/>
      <c r="P31" s="5"/>
      <c r="Q31" s="13"/>
      <c r="R31" s="5"/>
      <c r="S31" s="5"/>
      <c r="T31" s="5"/>
      <c r="U31" s="8"/>
      <c r="V31" s="34">
        <f t="shared" si="1"/>
        <v>0</v>
      </c>
      <c r="W31" s="104"/>
    </row>
    <row r="32" spans="1:23" x14ac:dyDescent="0.2">
      <c r="A32" s="33"/>
      <c r="B32" s="5"/>
      <c r="C32" s="5"/>
      <c r="D32" s="6"/>
      <c r="E32" s="6"/>
      <c r="F32" s="9">
        <f t="shared" si="0"/>
        <v>0</v>
      </c>
      <c r="G32" s="6"/>
      <c r="H32" s="6"/>
      <c r="I32" s="5"/>
      <c r="J32" s="7"/>
      <c r="K32" s="5" t="s">
        <v>15</v>
      </c>
      <c r="L32" s="5"/>
      <c r="M32" s="13"/>
      <c r="N32" s="5"/>
      <c r="O32" s="5"/>
      <c r="P32" s="5"/>
      <c r="Q32" s="13"/>
      <c r="R32" s="5"/>
      <c r="S32" s="5"/>
      <c r="T32" s="5"/>
      <c r="U32" s="8"/>
      <c r="V32" s="34">
        <f t="shared" si="1"/>
        <v>0</v>
      </c>
      <c r="W32" s="104"/>
    </row>
    <row r="33" spans="1:23" x14ac:dyDescent="0.2">
      <c r="A33" s="35" t="s">
        <v>58</v>
      </c>
      <c r="B33" s="36" t="s">
        <v>0</v>
      </c>
      <c r="C33" s="36">
        <v>0</v>
      </c>
      <c r="D33" s="37">
        <v>400</v>
      </c>
      <c r="E33" s="37">
        <v>400</v>
      </c>
      <c r="F33" s="50">
        <f>D33+E33</f>
        <v>800</v>
      </c>
      <c r="G33" s="37">
        <v>90</v>
      </c>
      <c r="H33" s="37">
        <v>5000</v>
      </c>
      <c r="I33" s="36">
        <v>150</v>
      </c>
      <c r="J33" s="38">
        <v>1000</v>
      </c>
      <c r="K33" s="36" t="s">
        <v>15</v>
      </c>
      <c r="L33" s="36" t="s">
        <v>2</v>
      </c>
      <c r="M33" s="51">
        <v>0.6</v>
      </c>
      <c r="N33" s="36" t="s">
        <v>16</v>
      </c>
      <c r="O33" s="36" t="s">
        <v>14</v>
      </c>
      <c r="P33" s="36" t="s">
        <v>3</v>
      </c>
      <c r="Q33" s="51">
        <v>0.5</v>
      </c>
      <c r="R33" s="36" t="s">
        <v>16</v>
      </c>
      <c r="S33" s="36" t="s">
        <v>14</v>
      </c>
      <c r="T33" s="36" t="s">
        <v>13</v>
      </c>
      <c r="U33" s="40" t="s">
        <v>65</v>
      </c>
      <c r="V33" s="41">
        <f>C33*H33/1000*J33/1000</f>
        <v>0</v>
      </c>
      <c r="W33" s="40" t="s">
        <v>112</v>
      </c>
    </row>
    <row r="34" spans="1:23" x14ac:dyDescent="0.2">
      <c r="A34" s="52"/>
      <c r="B34" s="53"/>
      <c r="C34" s="53"/>
      <c r="D34" s="54"/>
      <c r="E34" s="54"/>
      <c r="F34" s="55"/>
      <c r="G34" s="54"/>
      <c r="H34" s="54"/>
      <c r="I34" s="53"/>
      <c r="J34" s="53"/>
      <c r="K34" s="53"/>
      <c r="L34" s="53"/>
      <c r="M34" s="53"/>
      <c r="N34" s="53"/>
      <c r="O34" s="53"/>
      <c r="P34" s="53"/>
      <c r="Q34" s="53"/>
      <c r="R34" s="53"/>
      <c r="S34" s="53"/>
      <c r="T34" s="53"/>
      <c r="U34" s="57" t="s">
        <v>124</v>
      </c>
      <c r="V34" s="56">
        <f>SUBTOTAL(109,Table5[Skupaj
Q×L×M '[m2']])</f>
        <v>0</v>
      </c>
      <c r="W34" s="53"/>
    </row>
    <row r="35" spans="1:23" x14ac:dyDescent="0.2">
      <c r="A35" s="63"/>
      <c r="C35" s="64"/>
      <c r="U35" s="65"/>
      <c r="V35" s="66"/>
    </row>
    <row r="36" spans="1:23" x14ac:dyDescent="0.2">
      <c r="U36" s="65"/>
      <c r="V36" s="66"/>
    </row>
    <row r="37" spans="1:23" x14ac:dyDescent="0.2">
      <c r="M37" s="58" t="s">
        <v>202</v>
      </c>
      <c r="U37" s="65"/>
      <c r="V37" s="66"/>
    </row>
    <row r="38" spans="1:23" ht="15" x14ac:dyDescent="0.25">
      <c r="A38" s="59" t="s">
        <v>133</v>
      </c>
      <c r="V38" s="68"/>
    </row>
    <row r="39" spans="1:23" ht="14.25" customHeight="1" x14ac:dyDescent="0.2"/>
    <row r="40" spans="1:23" ht="14.25" customHeight="1" x14ac:dyDescent="0.25">
      <c r="A40" s="58" t="s">
        <v>76</v>
      </c>
      <c r="V40" s="68"/>
    </row>
    <row r="41" spans="1:23" ht="14.25" customHeight="1" x14ac:dyDescent="0.25">
      <c r="V41" s="68"/>
    </row>
    <row r="42" spans="1:23" ht="14.25" customHeight="1" x14ac:dyDescent="0.25">
      <c r="A42" s="58" t="s">
        <v>128</v>
      </c>
      <c r="V42" s="68"/>
    </row>
    <row r="43" spans="1:23" ht="14.25" customHeight="1" x14ac:dyDescent="0.25">
      <c r="A43" s="58" t="s">
        <v>61</v>
      </c>
      <c r="V43" s="68"/>
    </row>
    <row r="44" spans="1:23" ht="14.25" customHeight="1" x14ac:dyDescent="0.25">
      <c r="V44" s="68"/>
    </row>
    <row r="45" spans="1:23" ht="14.25" customHeight="1" x14ac:dyDescent="0.25">
      <c r="B45" s="61" t="s">
        <v>131</v>
      </c>
      <c r="C45" s="58" t="s">
        <v>78</v>
      </c>
      <c r="V45" s="68"/>
    </row>
    <row r="46" spans="1:23" ht="14.25" customHeight="1" x14ac:dyDescent="0.25">
      <c r="B46" s="8" t="s">
        <v>132</v>
      </c>
      <c r="C46" s="69" t="s">
        <v>91</v>
      </c>
      <c r="D46" s="69"/>
      <c r="E46" s="69"/>
      <c r="V46" s="68"/>
    </row>
    <row r="47" spans="1:23" ht="14.25" customHeight="1" x14ac:dyDescent="0.25">
      <c r="B47" s="70" t="s">
        <v>132</v>
      </c>
      <c r="C47" s="71" t="s">
        <v>67</v>
      </c>
      <c r="D47" s="71"/>
      <c r="E47" s="71"/>
      <c r="M47" s="90" t="s">
        <v>210</v>
      </c>
      <c r="V47" s="68"/>
    </row>
    <row r="48" spans="1:23" ht="14.25" customHeight="1" x14ac:dyDescent="0.25">
      <c r="B48" s="72" t="s">
        <v>132</v>
      </c>
      <c r="C48" s="73" t="s">
        <v>90</v>
      </c>
      <c r="D48" s="73"/>
      <c r="E48" s="73"/>
      <c r="V48" s="68"/>
    </row>
    <row r="49" spans="1:22" ht="14.25" customHeight="1" x14ac:dyDescent="0.25">
      <c r="B49" s="74" t="s">
        <v>70</v>
      </c>
      <c r="C49" s="75" t="s">
        <v>64</v>
      </c>
      <c r="D49" s="75"/>
      <c r="E49" s="75"/>
      <c r="V49" s="68"/>
    </row>
    <row r="50" spans="1:22" ht="14.25" customHeight="1" x14ac:dyDescent="0.25">
      <c r="V50" s="68"/>
    </row>
    <row r="51" spans="1:22" ht="15" x14ac:dyDescent="0.25">
      <c r="V51" s="68"/>
    </row>
    <row r="52" spans="1:22" ht="15" x14ac:dyDescent="0.25">
      <c r="A52" s="59" t="s">
        <v>117</v>
      </c>
      <c r="V52" s="68"/>
    </row>
    <row r="54" spans="1:22" ht="15" x14ac:dyDescent="0.25">
      <c r="B54" s="76" t="s">
        <v>126</v>
      </c>
      <c r="V54" s="68"/>
    </row>
    <row r="55" spans="1:22" x14ac:dyDescent="0.2">
      <c r="B55" s="76" t="s">
        <v>138</v>
      </c>
    </row>
    <row r="56" spans="1:22" x14ac:dyDescent="0.2">
      <c r="B56" s="76" t="s">
        <v>1</v>
      </c>
    </row>
    <row r="58" spans="1:22" x14ac:dyDescent="0.2">
      <c r="B58" s="76" t="s">
        <v>12</v>
      </c>
    </row>
    <row r="59" spans="1:22" x14ac:dyDescent="0.2">
      <c r="B59" s="76" t="s">
        <v>89</v>
      </c>
    </row>
    <row r="60" spans="1:22" x14ac:dyDescent="0.2">
      <c r="B60" s="76"/>
    </row>
    <row r="61" spans="1:22" ht="15" x14ac:dyDescent="0.25">
      <c r="A61" s="77" t="s">
        <v>155</v>
      </c>
      <c r="B61" s="78"/>
      <c r="C61" s="78"/>
      <c r="D61" s="78"/>
      <c r="E61" s="78"/>
    </row>
    <row r="62" spans="1:22" x14ac:dyDescent="0.2">
      <c r="A62" s="78"/>
      <c r="B62" s="78"/>
      <c r="C62" s="78"/>
      <c r="D62" s="78"/>
      <c r="E62" s="78"/>
    </row>
    <row r="63" spans="1:22" x14ac:dyDescent="0.2">
      <c r="A63" s="78" t="s">
        <v>85</v>
      </c>
      <c r="C63" s="78"/>
      <c r="D63" s="78"/>
      <c r="E63" s="78"/>
      <c r="F63" s="78"/>
    </row>
    <row r="65" spans="2:6" x14ac:dyDescent="0.2">
      <c r="B65" s="79" t="s">
        <v>4</v>
      </c>
      <c r="C65" s="79" t="s">
        <v>5</v>
      </c>
      <c r="D65" s="79" t="s">
        <v>6</v>
      </c>
      <c r="E65" s="79" t="s">
        <v>9</v>
      </c>
      <c r="F65" s="79" t="s">
        <v>10</v>
      </c>
    </row>
    <row r="66" spans="2:6" x14ac:dyDescent="0.2">
      <c r="B66" s="80">
        <v>150</v>
      </c>
      <c r="C66" s="80">
        <v>400</v>
      </c>
      <c r="D66" s="80">
        <v>400</v>
      </c>
      <c r="E66" s="9">
        <f t="shared" ref="E66" si="2">C66+D66</f>
        <v>800</v>
      </c>
      <c r="F66" s="80">
        <v>1000</v>
      </c>
    </row>
    <row r="67" spans="2:6" x14ac:dyDescent="0.2">
      <c r="B67" s="81" t="s">
        <v>7</v>
      </c>
      <c r="C67" s="81">
        <f>$B$66+150</f>
        <v>300</v>
      </c>
      <c r="D67" s="81">
        <f>$B$66+150</f>
        <v>300</v>
      </c>
      <c r="E67" s="81">
        <f>C67+D67</f>
        <v>600</v>
      </c>
    </row>
    <row r="68" spans="2:6" x14ac:dyDescent="0.2">
      <c r="B68" s="81" t="s">
        <v>52</v>
      </c>
      <c r="C68" s="81">
        <f>E68-C67</f>
        <v>640</v>
      </c>
      <c r="D68" s="81">
        <f>E68-D67</f>
        <v>640</v>
      </c>
      <c r="E68" s="81">
        <f>$F$66-F68</f>
        <v>940</v>
      </c>
      <c r="F68" s="64">
        <v>60</v>
      </c>
    </row>
    <row r="69" spans="2:6" x14ac:dyDescent="0.2">
      <c r="B69" s="81"/>
      <c r="C69" s="81"/>
      <c r="D69" s="81"/>
      <c r="E69" s="81"/>
    </row>
    <row r="70" spans="2:6" x14ac:dyDescent="0.2">
      <c r="C70" s="82">
        <f>C67</f>
        <v>300</v>
      </c>
      <c r="D70" s="82">
        <f>D67</f>
        <v>300</v>
      </c>
      <c r="E70" s="82">
        <f t="shared" ref="E70:E71" si="3">C70+D70</f>
        <v>600</v>
      </c>
    </row>
    <row r="71" spans="2:6" x14ac:dyDescent="0.2">
      <c r="C71" s="82">
        <f>C67</f>
        <v>300</v>
      </c>
      <c r="D71" s="82">
        <f>D68</f>
        <v>640</v>
      </c>
      <c r="E71" s="82">
        <f t="shared" si="3"/>
        <v>940</v>
      </c>
    </row>
    <row r="72" spans="2:6" x14ac:dyDescent="0.2">
      <c r="C72" s="82">
        <f>C68</f>
        <v>640</v>
      </c>
      <c r="D72" s="82">
        <f>D67</f>
        <v>300</v>
      </c>
      <c r="E72" s="82">
        <f>C72+D72</f>
        <v>940</v>
      </c>
    </row>
    <row r="73" spans="2:6" x14ac:dyDescent="0.2">
      <c r="C73" s="82">
        <f>C67</f>
        <v>300</v>
      </c>
      <c r="D73" s="82">
        <f>D67</f>
        <v>300</v>
      </c>
      <c r="E73" s="82">
        <f>C73+D73</f>
        <v>600</v>
      </c>
    </row>
  </sheetData>
  <sheetProtection sheet="1" insertRows="0" deleteRows="0"/>
  <dataConsolidate/>
  <mergeCells count="7">
    <mergeCell ref="P15:R17"/>
    <mergeCell ref="Q21:T21"/>
    <mergeCell ref="A21:C21"/>
    <mergeCell ref="D21:G21"/>
    <mergeCell ref="H21:J21"/>
    <mergeCell ref="K21:L21"/>
    <mergeCell ref="M21:P21"/>
  </mergeCells>
  <conditionalFormatting sqref="A24:U33">
    <cfRule type="expression" dxfId="65" priority="3">
      <formula>OR(A24="")</formula>
    </cfRule>
  </conditionalFormatting>
  <conditionalFormatting sqref="B66">
    <cfRule type="expression" dxfId="64" priority="30">
      <formula>NOT(OR(B66=50,B66=60,B66=80,B66=100,B66=120,B66=133,B66=150))</formula>
    </cfRule>
  </conditionalFormatting>
  <conditionalFormatting sqref="C24:C33">
    <cfRule type="cellIs" dxfId="63" priority="24" operator="lessThan">
      <formula>0</formula>
    </cfRule>
  </conditionalFormatting>
  <conditionalFormatting sqref="C66">
    <cfRule type="expression" dxfId="62" priority="29">
      <formula>NOT(AND(C66&gt;=B66+150,C66&lt;=F66-60-B66-150,E66&lt;=F66-60))</formula>
    </cfRule>
  </conditionalFormatting>
  <conditionalFormatting sqref="D24:D33">
    <cfRule type="expression" dxfId="61" priority="32">
      <formula>NOT(AND(D24&gt;=I24+150,D24&lt;=J24-60-I24-150,F24&lt;=J24-60,I24&gt;0,J24&gt;0))</formula>
    </cfRule>
  </conditionalFormatting>
  <conditionalFormatting sqref="D66">
    <cfRule type="expression" dxfId="60" priority="28">
      <formula>NOT(AND(D66&gt;=B66+150,D66&lt;=F66-60-B66-150,E66&lt;=F66-60))</formula>
    </cfRule>
  </conditionalFormatting>
  <conditionalFormatting sqref="E24:E33">
    <cfRule type="expression" dxfId="59" priority="31">
      <formula>NOT(AND(E24&gt;=I24+150,E24&lt;=J24-60-I24-150,F24&lt;=J24-60,I24&gt;0,J24&gt;0))</formula>
    </cfRule>
  </conditionalFormatting>
  <conditionalFormatting sqref="E66">
    <cfRule type="expression" dxfId="58" priority="27">
      <formula>NOT(AND(E66&gt;=2*(B66+150),E66&lt;=F66-60))</formula>
    </cfRule>
  </conditionalFormatting>
  <conditionalFormatting sqref="F24:F33">
    <cfRule type="expression" dxfId="57" priority="25">
      <formula>NOT(OR(AND(F24&gt;=2*(I24+150),F24&lt;=J24-60,D24&gt;0,E24&gt;0),F24=0))</formula>
    </cfRule>
  </conditionalFormatting>
  <conditionalFormatting sqref="F66">
    <cfRule type="cellIs" dxfId="56" priority="26" operator="notBetween">
      <formula>600</formula>
      <formula>1100</formula>
    </cfRule>
  </conditionalFormatting>
  <conditionalFormatting sqref="G24:G33">
    <cfRule type="cellIs" dxfId="55" priority="23" operator="notBetween">
      <formula>75</formula>
      <formula>175</formula>
    </cfRule>
  </conditionalFormatting>
  <conditionalFormatting sqref="H24:H33">
    <cfRule type="cellIs" dxfId="54" priority="21" operator="lessThan">
      <formula>2000</formula>
    </cfRule>
    <cfRule type="cellIs" dxfId="53" priority="22" operator="notBetween">
      <formula>2000</formula>
      <formula>10000</formula>
    </cfRule>
  </conditionalFormatting>
  <conditionalFormatting sqref="I24:I33">
    <cfRule type="expression" dxfId="52" priority="7">
      <formula>AND(OR(D24&gt;0,E24&gt;0),I24=0)</formula>
    </cfRule>
    <cfRule type="expression" dxfId="51" priority="14">
      <formula>OR(AND(L24="Power T",OR(I24=220)))</formula>
    </cfRule>
    <cfRule type="expression" dxfId="50" priority="15">
      <formula>OR(AND(L24="Power T",OR(I24=50)),AND(L24="Power S",OR(I24=220,I24=250)),AND(L24="Perform R",OR(I24=50,I24=220,I24=250)),AND(L24="Perform C",OR(I24=220,I24=250)))</formula>
    </cfRule>
    <cfRule type="expression" dxfId="49" priority="16">
      <formula>NOT(OR(I24=50,I24=60,I24=80,I24=100,I24=120,I24=133,I24=150,I24=172,I24=200,I24=220,I24=240,I24=250))</formula>
    </cfRule>
  </conditionalFormatting>
  <conditionalFormatting sqref="J24:J33">
    <cfRule type="expression" dxfId="48" priority="6">
      <formula>AND(OR(D24&gt;0,E24&gt;0),J24=0)</formula>
    </cfRule>
    <cfRule type="cellIs" dxfId="47" priority="36" operator="notBetween">
      <formula>600</formula>
      <formula>1100</formula>
    </cfRule>
  </conditionalFormatting>
  <conditionalFormatting sqref="K24:K33">
    <cfRule type="expression" dxfId="46" priority="12">
      <formula>NOT(OR(K24="FTV HL",K24=""))</formula>
    </cfRule>
  </conditionalFormatting>
  <conditionalFormatting sqref="L24:L33">
    <cfRule type="expression" dxfId="45" priority="9">
      <formula>OR(AND(L24="Power T",OR(I24=220)))</formula>
    </cfRule>
    <cfRule type="expression" dxfId="44" priority="10">
      <formula>OR(AND(L24="Power T",OR(I24=50)),AND(L24="Power S",OR(I24=220,I24=250)),AND(L24="Perform R",OR(I24=50,I24=220,I24=250)),AND(L24="Perform C",OR(I24=220,I24=250)))</formula>
    </cfRule>
    <cfRule type="expression" dxfId="43" priority="11">
      <formula>NOT(OR(L24="Power T",L24="Power S",L24="Perform R",L24="Perform C"))</formula>
    </cfRule>
  </conditionalFormatting>
  <conditionalFormatting sqref="M24:M33">
    <cfRule type="expression" dxfId="42" priority="8">
      <formula>OR(AND(N24="HPS 200",NOT(M24=0.55)),AND(NOT(N24="HPS 200"),M24=0.55))</formula>
    </cfRule>
  </conditionalFormatting>
  <conditionalFormatting sqref="N24:N33">
    <cfRule type="expression" dxfId="40" priority="4">
      <formula>OR(AND(N24="HPS 200",NOT(M24=0.55)),AND(NOT(N24="HPS 200"),M24=0.55))</formula>
    </cfRule>
    <cfRule type="expression" dxfId="39" priority="20">
      <formula>NOT(OR(N24="SP 25",N24="SP 25",N24="PVDF 25",N24="PVDF 35",N24="PUR 50",N24="PVCF 150",N24="HPS 200",N24="PRISMA",N24="PRISMA ELEMENTS",N24="Inox 304",N24="Inox 316L",N24="Inox 316"))</formula>
    </cfRule>
  </conditionalFormatting>
  <conditionalFormatting sqref="P24:P33">
    <cfRule type="expression" dxfId="38" priority="34">
      <formula>NOT(OR(P24="M",P24="M8"))</formula>
    </cfRule>
  </conditionalFormatting>
  <conditionalFormatting sqref="R24:R33">
    <cfRule type="expression" dxfId="36" priority="18">
      <formula>NOT(OR(R24="SP 25",R24="SP 25",R24="PVDF 25",R24="PVDF 35",R24="PUR 50",R24="PVCF 150",R24="HPS 200",R24="PRISMA",R24="PRISMA ELEMENTS",R24="Inox 304",R24="Inox 316L",R24="Inox 316"))</formula>
    </cfRule>
  </conditionalFormatting>
  <conditionalFormatting sqref="T24:T33">
    <cfRule type="expression" dxfId="35" priority="33">
      <formula>NOT(OR(T24="S",T24="V",T24="V2",T24="G",T24="M2"))</formula>
    </cfRule>
  </conditionalFormatting>
  <conditionalFormatting sqref="W33">
    <cfRule type="expression" dxfId="34" priority="1">
      <formula>OR(W33="")</formula>
    </cfRule>
  </conditionalFormatting>
  <dataValidations count="16">
    <dataValidation type="whole" errorStyle="information" allowBlank="1" errorTitle="wrong" sqref="G24:G33" xr:uid="{85459F3B-405F-4BB0-9ABA-F047A712136A}">
      <formula1>75</formula1>
      <formula2>175</formula2>
    </dataValidation>
    <dataValidation type="whole" errorStyle="information" allowBlank="1" errorTitle="Wrong length" error="Insert length (whole number)_x000a_2000 to 8000 mm" sqref="H25:H28 H30:H32" xr:uid="{CECEC377-AF21-4BD3-95DE-9CED3C427997}">
      <formula1>2000</formula1>
      <formula2>8000</formula2>
    </dataValidation>
    <dataValidation type="whole" allowBlank="1" showInputMessage="1" showErrorMessage="1" sqref="F66" xr:uid="{5062C962-1C54-44F1-BA9A-3BA2AA82228A}">
      <formula1>600</formula1>
      <formula2>1100</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1100</formula2>
    </dataValidation>
    <dataValidation type="list" allowBlank="1" sqref="B66 I24:I33" xr:uid="{8C365039-8256-4AD6-8842-DFE7F5E4CFCB}">
      <formula1>"50,60,80,100,120,133,150,172,200,220,240,250"</formula1>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list" allowBlank="1" sqref="R24:R33 N24:N33" xr:uid="{F3FC3FB0-B201-494C-8AF4-80CAF9A22468}">
      <formula1>"SP 25,SP 25,PVDF 25,PVDF 35,PUR 50,PVCF 150,HPS 200,PRISMA,PRISMA ELEMENTS,Inox 304,Inox 316L,Inox 316"</formula1>
    </dataValidation>
    <dataValidation type="list" allowBlank="1" sqref="K24:K32" xr:uid="{9BCA0F70-00D5-4954-B8F1-6766AE126E62}">
      <formula1>"FTV HL"</formula1>
    </dataValidation>
    <dataValidation type="list" allowBlank="1" showInputMessage="1" showErrorMessage="1" sqref="W24:W33" xr:uid="{C6DBD987-CF9D-4234-A22B-459A15FBE3F5}">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1:XFD104857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9" id="{00000000-000E-0000-06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600-00000F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B7C8629A-081A-4443-8136-3E7B78DD9D9F}">
          <x14:formula1>
            <xm:f>List_Values!$B$2:$B$11</xm:f>
          </x14:formula1>
          <xm:sqref>Q24:Q33</xm:sqref>
        </x14:dataValidation>
        <x14:dataValidation type="list" allowBlank="1" xr:uid="{7E66B732-474E-4106-9C52-852160C4CCD1}">
          <x14:formula1>
            <xm:f>List_Values!$A$2:$A$9</xm:f>
          </x14:formula1>
          <xm:sqref>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Normal="100" zoomScaleSheetLayoutView="70" workbookViewId="0">
      <selection activeCell="D3" sqref="D3"/>
    </sheetView>
  </sheetViews>
  <sheetFormatPr defaultRowHeight="14.25" x14ac:dyDescent="0.2"/>
  <cols>
    <col min="1" max="1" width="17.625" style="58" customWidth="1"/>
    <col min="2" max="2" width="14.625" style="58" customWidth="1"/>
    <col min="3" max="12" width="10.625" style="58" customWidth="1"/>
    <col min="13" max="13" width="12" style="58" customWidth="1"/>
    <col min="14" max="14" width="11.375" style="58" customWidth="1"/>
    <col min="15" max="15" width="10.625" style="58" customWidth="1"/>
    <col min="16" max="17" width="12.625" style="58" customWidth="1"/>
    <col min="18" max="19" width="10.625" style="58" customWidth="1"/>
    <col min="20" max="21" width="12.625" style="58" customWidth="1"/>
    <col min="22" max="22" width="10.625" style="58" customWidth="1"/>
    <col min="23" max="23" width="24.625" style="58" customWidth="1"/>
    <col min="24" max="24" width="10.625" style="58" customWidth="1"/>
    <col min="25" max="16384" width="9" style="58"/>
  </cols>
  <sheetData>
    <row r="1" spans="1:19" s="43" customFormat="1" ht="15.75" x14ac:dyDescent="0.25">
      <c r="B1" s="44"/>
      <c r="C1" s="45" t="s">
        <v>122</v>
      </c>
    </row>
    <row r="2" spans="1:19" s="43" customFormat="1" ht="26.25" x14ac:dyDescent="0.4">
      <c r="C2" s="47" t="s">
        <v>156</v>
      </c>
    </row>
    <row r="3" spans="1:19" s="43" customFormat="1" ht="15.75" x14ac:dyDescent="0.25">
      <c r="C3" s="48" t="s">
        <v>129</v>
      </c>
      <c r="D3" s="49" t="str" cm="1">
        <f t="array" ref="D3">LOOKUP(2,1/(Updates!A:A&lt;&gt;""),Updates!A:A)</f>
        <v>1.4</v>
      </c>
      <c r="E3" s="30" t="s">
        <v>162</v>
      </c>
      <c r="K3" s="46"/>
    </row>
    <row r="4" spans="1:19" s="43" customFormat="1" x14ac:dyDescent="0.2"/>
    <row r="5" spans="1:19" ht="15" x14ac:dyDescent="0.25">
      <c r="A5" s="84" t="s">
        <v>115</v>
      </c>
      <c r="B5" s="31" t="str">
        <f>IF('FTV HL Panel'!B5=0,"",'FTV HL Panel'!B5)</f>
        <v/>
      </c>
      <c r="C5" s="32"/>
    </row>
    <row r="6" spans="1:19" ht="15" x14ac:dyDescent="0.25">
      <c r="A6" s="84" t="s">
        <v>116</v>
      </c>
      <c r="B6" s="31" t="str">
        <f>IF('FTV HL Panel'!B6=0,"",'FTV HL Panel'!B6)</f>
        <v/>
      </c>
      <c r="C6" s="32"/>
    </row>
    <row r="7" spans="1:19" ht="15" x14ac:dyDescent="0.25">
      <c r="A7" s="84" t="s">
        <v>94</v>
      </c>
      <c r="B7" s="31" t="str">
        <f>IF('FTV HL Panel'!B7=0,"",'FTV HL Panel'!B7)</f>
        <v/>
      </c>
      <c r="C7" s="32"/>
    </row>
    <row r="8" spans="1:19" ht="15" x14ac:dyDescent="0.25">
      <c r="A8" s="84" t="s">
        <v>93</v>
      </c>
      <c r="B8" s="31" t="str">
        <f>IF('FTV HL Panel'!B8=0,"",'FTV HL Panel'!B8)</f>
        <v/>
      </c>
      <c r="C8" s="32"/>
    </row>
    <row r="9" spans="1:19" ht="15" x14ac:dyDescent="0.25">
      <c r="A9" s="84" t="s">
        <v>125</v>
      </c>
      <c r="B9" s="31" t="str">
        <f>IF('FTV HL Panel'!B9=0,"",'FTV HL Panel'!B9)</f>
        <v/>
      </c>
      <c r="C9" s="32"/>
    </row>
    <row r="12" spans="1:19" ht="15" x14ac:dyDescent="0.25">
      <c r="A12" s="84" t="s">
        <v>123</v>
      </c>
      <c r="B12" s="31" t="str">
        <f>IF('FTV HL Panel'!B12=0,"",'FTV HL Panel'!B12)</f>
        <v/>
      </c>
      <c r="C12" s="85"/>
    </row>
    <row r="13" spans="1:19" ht="15" x14ac:dyDescent="0.25">
      <c r="A13" s="84" t="s">
        <v>127</v>
      </c>
      <c r="B13" s="31" t="str">
        <f>IF('FTV HL Panel'!B13=0,"",'FTV HL Panel'!B13)</f>
        <v/>
      </c>
      <c r="C13" s="85"/>
      <c r="M13" s="63"/>
      <c r="Q13" s="63"/>
    </row>
    <row r="14" spans="1:19" ht="15" customHeight="1" x14ac:dyDescent="0.25">
      <c r="A14" s="84" t="s">
        <v>50</v>
      </c>
      <c r="B14" s="31" t="str">
        <f>IF('FTV HL Panel'!B14=0,"",'FTV HL Panel'!B14)</f>
        <v/>
      </c>
      <c r="C14" s="85"/>
      <c r="Q14" s="114"/>
      <c r="R14" s="114"/>
      <c r="S14" s="114"/>
    </row>
    <row r="15" spans="1:19" x14ac:dyDescent="0.2">
      <c r="Q15" s="137" t="s">
        <v>201</v>
      </c>
      <c r="R15" s="137"/>
      <c r="S15" s="137"/>
    </row>
    <row r="16" spans="1:19" x14ac:dyDescent="0.2">
      <c r="Q16" s="137"/>
      <c r="R16" s="137"/>
      <c r="S16" s="137"/>
    </row>
    <row r="17" spans="1:25" ht="15" x14ac:dyDescent="0.25">
      <c r="A17" s="84" t="s">
        <v>82</v>
      </c>
      <c r="B17" s="31" t="str">
        <f>IF('FTV HL Panel'!B17=0,"",'FTV HL Panel'!B17)</f>
        <v/>
      </c>
      <c r="C17" s="85"/>
      <c r="Q17" s="137"/>
      <c r="R17" s="137"/>
      <c r="S17" s="137"/>
    </row>
    <row r="21" spans="1:25" s="43" customFormat="1" ht="15.75" customHeight="1" x14ac:dyDescent="0.2">
      <c r="A21" s="134" t="s">
        <v>106</v>
      </c>
      <c r="B21" s="134"/>
      <c r="C21" s="134"/>
      <c r="D21" s="131" t="s">
        <v>77</v>
      </c>
      <c r="E21" s="132"/>
      <c r="F21" s="132"/>
      <c r="G21" s="132"/>
      <c r="H21" s="132"/>
      <c r="I21" s="133"/>
      <c r="J21" s="134" t="s">
        <v>108</v>
      </c>
      <c r="K21" s="134"/>
      <c r="L21" s="134"/>
      <c r="M21" s="134" t="s">
        <v>109</v>
      </c>
      <c r="N21" s="134"/>
      <c r="O21" s="131" t="s">
        <v>119</v>
      </c>
      <c r="P21" s="132"/>
      <c r="Q21" s="132"/>
      <c r="R21" s="133"/>
      <c r="S21" s="131" t="s">
        <v>120</v>
      </c>
      <c r="T21" s="132"/>
      <c r="U21" s="132"/>
      <c r="V21" s="133"/>
      <c r="W21" s="42" t="s">
        <v>62</v>
      </c>
      <c r="X21" s="42" t="s">
        <v>101</v>
      </c>
      <c r="Y21" s="103" t="s">
        <v>111</v>
      </c>
    </row>
    <row r="22" spans="1:25"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c r="Y22" s="102"/>
    </row>
    <row r="23" spans="1:25" s="43" customFormat="1" ht="45" x14ac:dyDescent="0.2">
      <c r="A23" s="86" t="s">
        <v>81</v>
      </c>
      <c r="B23" s="87" t="s">
        <v>110</v>
      </c>
      <c r="C23" s="87" t="s">
        <v>102</v>
      </c>
      <c r="D23" s="87" t="s">
        <v>5</v>
      </c>
      <c r="E23" s="87" t="s">
        <v>6</v>
      </c>
      <c r="F23" s="87" t="s">
        <v>8</v>
      </c>
      <c r="G23" s="87" t="s">
        <v>98</v>
      </c>
      <c r="H23" s="87" t="s">
        <v>136</v>
      </c>
      <c r="I23" s="87" t="s">
        <v>137</v>
      </c>
      <c r="J23" s="87" t="s">
        <v>96</v>
      </c>
      <c r="K23" s="87" t="s">
        <v>74</v>
      </c>
      <c r="L23" s="87" t="s">
        <v>51</v>
      </c>
      <c r="M23" s="87" t="s">
        <v>109</v>
      </c>
      <c r="N23" s="87" t="s">
        <v>92</v>
      </c>
      <c r="O23" s="87" t="s">
        <v>72</v>
      </c>
      <c r="P23" s="87" t="s">
        <v>68</v>
      </c>
      <c r="Q23" s="87" t="s">
        <v>79</v>
      </c>
      <c r="R23" s="87" t="s">
        <v>113</v>
      </c>
      <c r="S23" s="87" t="s">
        <v>73</v>
      </c>
      <c r="T23" s="87" t="s">
        <v>69</v>
      </c>
      <c r="U23" s="87" t="s">
        <v>80</v>
      </c>
      <c r="V23" s="87" t="s">
        <v>114</v>
      </c>
      <c r="W23" s="87" t="s">
        <v>62</v>
      </c>
      <c r="X23" s="88" t="s">
        <v>87</v>
      </c>
      <c r="Y23" s="87" t="s">
        <v>111</v>
      </c>
    </row>
    <row r="24" spans="1:25" x14ac:dyDescent="0.2">
      <c r="A24" s="33"/>
      <c r="B24" s="5"/>
      <c r="C24" s="5"/>
      <c r="D24" s="6"/>
      <c r="E24" s="6"/>
      <c r="F24" s="6"/>
      <c r="G24" s="9">
        <f>D24+E24+F24</f>
        <v>0</v>
      </c>
      <c r="H24" s="6"/>
      <c r="I24" s="6"/>
      <c r="J24" s="6"/>
      <c r="K24" s="5"/>
      <c r="L24" s="7"/>
      <c r="M24" s="5" t="s">
        <v>15</v>
      </c>
      <c r="N24" s="5"/>
      <c r="O24" s="13"/>
      <c r="P24" s="5"/>
      <c r="Q24" s="5"/>
      <c r="R24" s="5"/>
      <c r="S24" s="13"/>
      <c r="T24" s="5"/>
      <c r="U24" s="5"/>
      <c r="V24" s="5"/>
      <c r="W24" s="8"/>
      <c r="X24" s="34">
        <f>C24*J24/1000*L24/1000</f>
        <v>0</v>
      </c>
      <c r="Y24" s="104"/>
    </row>
    <row r="25" spans="1:25" x14ac:dyDescent="0.2">
      <c r="A25" s="33"/>
      <c r="B25" s="5"/>
      <c r="C25" s="5"/>
      <c r="D25" s="6"/>
      <c r="E25" s="6"/>
      <c r="F25" s="6"/>
      <c r="G25" s="9">
        <f t="shared" ref="G25:G32" si="0">D25+E25+F25</f>
        <v>0</v>
      </c>
      <c r="H25" s="6"/>
      <c r="I25" s="6"/>
      <c r="J25" s="6"/>
      <c r="K25" s="5"/>
      <c r="L25" s="7"/>
      <c r="M25" s="5" t="s">
        <v>15</v>
      </c>
      <c r="N25" s="5"/>
      <c r="O25" s="14"/>
      <c r="P25" s="5"/>
      <c r="Q25" s="5"/>
      <c r="R25" s="5"/>
      <c r="S25" s="14"/>
      <c r="T25" s="5"/>
      <c r="U25" s="5"/>
      <c r="V25" s="5"/>
      <c r="W25" s="8"/>
      <c r="X25" s="34">
        <f>C25*J25/1000*L25/1000</f>
        <v>0</v>
      </c>
      <c r="Y25" s="104"/>
    </row>
    <row r="26" spans="1:25" x14ac:dyDescent="0.2">
      <c r="A26" s="33"/>
      <c r="B26" s="5"/>
      <c r="C26" s="5"/>
      <c r="D26" s="6"/>
      <c r="E26" s="6"/>
      <c r="F26" s="6"/>
      <c r="G26" s="9">
        <f t="shared" si="0"/>
        <v>0</v>
      </c>
      <c r="H26" s="6"/>
      <c r="I26" s="6"/>
      <c r="J26" s="6"/>
      <c r="K26" s="5"/>
      <c r="L26" s="7"/>
      <c r="M26" s="5" t="s">
        <v>15</v>
      </c>
      <c r="N26" s="5"/>
      <c r="O26" s="14"/>
      <c r="P26" s="5"/>
      <c r="Q26" s="5"/>
      <c r="R26" s="5"/>
      <c r="S26" s="14"/>
      <c r="T26" s="5"/>
      <c r="U26" s="5"/>
      <c r="V26" s="5"/>
      <c r="W26" s="8"/>
      <c r="X26" s="34">
        <f>C26*J26/1000*L26/1000</f>
        <v>0</v>
      </c>
      <c r="Y26" s="104"/>
    </row>
    <row r="27" spans="1:25" x14ac:dyDescent="0.2">
      <c r="A27" s="33"/>
      <c r="B27" s="5"/>
      <c r="C27" s="5"/>
      <c r="D27" s="6"/>
      <c r="E27" s="6"/>
      <c r="F27" s="6"/>
      <c r="G27" s="9">
        <f t="shared" si="0"/>
        <v>0</v>
      </c>
      <c r="H27" s="6"/>
      <c r="I27" s="6"/>
      <c r="J27" s="6"/>
      <c r="K27" s="5"/>
      <c r="L27" s="7"/>
      <c r="M27" s="5" t="s">
        <v>15</v>
      </c>
      <c r="N27" s="5"/>
      <c r="O27" s="14"/>
      <c r="P27" s="5"/>
      <c r="Q27" s="5"/>
      <c r="R27" s="5"/>
      <c r="S27" s="14"/>
      <c r="T27" s="5"/>
      <c r="U27" s="5"/>
      <c r="V27" s="5"/>
      <c r="W27" s="8"/>
      <c r="X27" s="34">
        <f>C27*J27/1000*L27/1000</f>
        <v>0</v>
      </c>
      <c r="Y27" s="104"/>
    </row>
    <row r="28" spans="1:25" x14ac:dyDescent="0.2">
      <c r="A28" s="33"/>
      <c r="B28" s="5"/>
      <c r="C28" s="5"/>
      <c r="D28" s="6"/>
      <c r="E28" s="6"/>
      <c r="F28" s="6"/>
      <c r="G28" s="9">
        <f>D28+E28+F28</f>
        <v>0</v>
      </c>
      <c r="H28" s="6"/>
      <c r="I28" s="6"/>
      <c r="J28" s="6"/>
      <c r="K28" s="5"/>
      <c r="L28" s="7"/>
      <c r="M28" s="5" t="s">
        <v>15</v>
      </c>
      <c r="N28" s="5"/>
      <c r="O28" s="13"/>
      <c r="P28" s="5"/>
      <c r="Q28" s="5"/>
      <c r="R28" s="5"/>
      <c r="S28" s="13"/>
      <c r="T28" s="5"/>
      <c r="U28" s="5"/>
      <c r="V28" s="5"/>
      <c r="W28" s="8"/>
      <c r="X28" s="34">
        <f t="shared" ref="X28:X32" si="1">C28*J28/1000*L28/1000</f>
        <v>0</v>
      </c>
      <c r="Y28" s="104"/>
    </row>
    <row r="29" spans="1:25" x14ac:dyDescent="0.2">
      <c r="A29" s="33"/>
      <c r="B29" s="5"/>
      <c r="C29" s="5"/>
      <c r="D29" s="6"/>
      <c r="E29" s="6"/>
      <c r="F29" s="6"/>
      <c r="G29" s="9">
        <f t="shared" si="0"/>
        <v>0</v>
      </c>
      <c r="H29" s="6"/>
      <c r="I29" s="6"/>
      <c r="J29" s="6"/>
      <c r="K29" s="5"/>
      <c r="L29" s="7"/>
      <c r="M29" s="5" t="s">
        <v>15</v>
      </c>
      <c r="N29" s="5"/>
      <c r="O29" s="13"/>
      <c r="P29" s="5"/>
      <c r="Q29" s="5"/>
      <c r="R29" s="5"/>
      <c r="S29" s="13"/>
      <c r="T29" s="5"/>
      <c r="U29" s="5"/>
      <c r="V29" s="5"/>
      <c r="W29" s="8"/>
      <c r="X29" s="34">
        <f t="shared" si="1"/>
        <v>0</v>
      </c>
      <c r="Y29" s="104"/>
    </row>
    <row r="30" spans="1:25" x14ac:dyDescent="0.2">
      <c r="A30" s="33"/>
      <c r="B30" s="5"/>
      <c r="C30" s="5"/>
      <c r="D30" s="6"/>
      <c r="E30" s="6"/>
      <c r="F30" s="6"/>
      <c r="G30" s="9">
        <f t="shared" si="0"/>
        <v>0</v>
      </c>
      <c r="H30" s="6"/>
      <c r="I30" s="6"/>
      <c r="J30" s="6"/>
      <c r="K30" s="5"/>
      <c r="L30" s="7"/>
      <c r="M30" s="5" t="s">
        <v>15</v>
      </c>
      <c r="N30" s="5"/>
      <c r="O30" s="13"/>
      <c r="P30" s="5"/>
      <c r="Q30" s="5"/>
      <c r="R30" s="5"/>
      <c r="S30" s="13"/>
      <c r="T30" s="5"/>
      <c r="U30" s="5"/>
      <c r="V30" s="5"/>
      <c r="W30" s="8"/>
      <c r="X30" s="34">
        <f t="shared" si="1"/>
        <v>0</v>
      </c>
      <c r="Y30" s="104"/>
    </row>
    <row r="31" spans="1:25" x14ac:dyDescent="0.2">
      <c r="A31" s="33"/>
      <c r="B31" s="5"/>
      <c r="C31" s="5"/>
      <c r="D31" s="6"/>
      <c r="E31" s="6"/>
      <c r="F31" s="6"/>
      <c r="G31" s="9">
        <f t="shared" si="0"/>
        <v>0</v>
      </c>
      <c r="H31" s="6"/>
      <c r="I31" s="6"/>
      <c r="J31" s="6"/>
      <c r="K31" s="5"/>
      <c r="L31" s="7"/>
      <c r="M31" s="5" t="s">
        <v>15</v>
      </c>
      <c r="N31" s="5"/>
      <c r="O31" s="13"/>
      <c r="P31" s="5"/>
      <c r="Q31" s="5"/>
      <c r="R31" s="5"/>
      <c r="S31" s="13"/>
      <c r="T31" s="5"/>
      <c r="U31" s="5"/>
      <c r="V31" s="5"/>
      <c r="W31" s="8"/>
      <c r="X31" s="34">
        <f t="shared" si="1"/>
        <v>0</v>
      </c>
      <c r="Y31" s="104"/>
    </row>
    <row r="32" spans="1:25" x14ac:dyDescent="0.2">
      <c r="A32" s="33"/>
      <c r="B32" s="5"/>
      <c r="C32" s="5"/>
      <c r="D32" s="6"/>
      <c r="E32" s="6"/>
      <c r="F32" s="6"/>
      <c r="G32" s="9">
        <f t="shared" si="0"/>
        <v>0</v>
      </c>
      <c r="H32" s="6"/>
      <c r="I32" s="6"/>
      <c r="J32" s="6"/>
      <c r="K32" s="5"/>
      <c r="L32" s="7"/>
      <c r="M32" s="5" t="s">
        <v>15</v>
      </c>
      <c r="N32" s="5"/>
      <c r="O32" s="13"/>
      <c r="P32" s="5"/>
      <c r="Q32" s="5"/>
      <c r="R32" s="5"/>
      <c r="S32" s="13"/>
      <c r="T32" s="5"/>
      <c r="U32" s="5"/>
      <c r="V32" s="5"/>
      <c r="W32" s="8"/>
      <c r="X32" s="34">
        <f t="shared" si="1"/>
        <v>0</v>
      </c>
      <c r="Y32" s="104"/>
    </row>
    <row r="33" spans="1:25" x14ac:dyDescent="0.2">
      <c r="A33" s="35" t="s">
        <v>58</v>
      </c>
      <c r="B33" s="36" t="s">
        <v>0</v>
      </c>
      <c r="C33" s="36">
        <v>0</v>
      </c>
      <c r="D33" s="37">
        <v>250</v>
      </c>
      <c r="E33" s="37">
        <v>500</v>
      </c>
      <c r="F33" s="37">
        <v>250</v>
      </c>
      <c r="G33" s="50">
        <f>D33+E33+F33</f>
        <v>1000</v>
      </c>
      <c r="H33" s="37">
        <v>90</v>
      </c>
      <c r="I33" s="37">
        <v>90</v>
      </c>
      <c r="J33" s="37">
        <v>5000</v>
      </c>
      <c r="K33" s="36">
        <v>100</v>
      </c>
      <c r="L33" s="38">
        <v>1100</v>
      </c>
      <c r="M33" s="36" t="s">
        <v>15</v>
      </c>
      <c r="N33" s="36" t="s">
        <v>2</v>
      </c>
      <c r="O33" s="51">
        <v>0.6</v>
      </c>
      <c r="P33" s="36" t="s">
        <v>16</v>
      </c>
      <c r="Q33" s="36" t="s">
        <v>14</v>
      </c>
      <c r="R33" s="36" t="s">
        <v>3</v>
      </c>
      <c r="S33" s="51">
        <v>0.5</v>
      </c>
      <c r="T33" s="36" t="s">
        <v>16</v>
      </c>
      <c r="U33" s="36" t="s">
        <v>14</v>
      </c>
      <c r="V33" s="36" t="s">
        <v>13</v>
      </c>
      <c r="W33" s="40" t="s">
        <v>65</v>
      </c>
      <c r="X33" s="41">
        <f>C33*J33/1000*L33/1000</f>
        <v>0</v>
      </c>
      <c r="Y33" s="40" t="s">
        <v>112</v>
      </c>
    </row>
    <row r="34" spans="1:25" x14ac:dyDescent="0.2">
      <c r="A34" s="52"/>
      <c r="B34" s="53"/>
      <c r="C34" s="53"/>
      <c r="D34" s="54"/>
      <c r="E34" s="54"/>
      <c r="F34" s="54"/>
      <c r="G34" s="55"/>
      <c r="H34" s="54"/>
      <c r="I34" s="54"/>
      <c r="J34" s="54"/>
      <c r="K34" s="53"/>
      <c r="L34" s="53"/>
      <c r="M34" s="53"/>
      <c r="N34" s="53"/>
      <c r="O34" s="53"/>
      <c r="P34" s="53"/>
      <c r="Q34" s="53"/>
      <c r="R34" s="53"/>
      <c r="S34" s="53"/>
      <c r="T34" s="53"/>
      <c r="U34" s="53"/>
      <c r="V34" s="53"/>
      <c r="W34" s="57" t="s">
        <v>124</v>
      </c>
      <c r="X34" s="56">
        <f>SUBTOTAL(109,Table6[Skupaj
Q×L×M '[m2']])</f>
        <v>0</v>
      </c>
      <c r="Y34" s="53"/>
    </row>
    <row r="35" spans="1:25" x14ac:dyDescent="0.2">
      <c r="A35" s="63"/>
      <c r="C35" s="64"/>
      <c r="W35" s="65"/>
      <c r="X35" s="66"/>
    </row>
    <row r="36" spans="1:25" x14ac:dyDescent="0.2">
      <c r="W36" s="65"/>
      <c r="X36" s="66"/>
    </row>
    <row r="37" spans="1:25" x14ac:dyDescent="0.2">
      <c r="W37" s="65"/>
      <c r="X37" s="66"/>
    </row>
    <row r="38" spans="1:25" ht="15" x14ac:dyDescent="0.25">
      <c r="A38" s="59" t="s">
        <v>133</v>
      </c>
      <c r="M38" s="58" t="s">
        <v>202</v>
      </c>
      <c r="X38" s="68"/>
    </row>
    <row r="39" spans="1:25" ht="14.25" customHeight="1" x14ac:dyDescent="0.2"/>
    <row r="40" spans="1:25" ht="15" x14ac:dyDescent="0.25">
      <c r="A40" s="58" t="s">
        <v>76</v>
      </c>
      <c r="X40" s="68"/>
    </row>
    <row r="42" spans="1:25" x14ac:dyDescent="0.2">
      <c r="A42" s="58" t="s">
        <v>128</v>
      </c>
    </row>
    <row r="43" spans="1:25" x14ac:dyDescent="0.2">
      <c r="A43" s="58" t="s">
        <v>61</v>
      </c>
    </row>
    <row r="44" spans="1:25" ht="14.25" customHeight="1" x14ac:dyDescent="0.2"/>
    <row r="45" spans="1:25" ht="14.25" customHeight="1" x14ac:dyDescent="0.25">
      <c r="B45" s="61" t="s">
        <v>131</v>
      </c>
      <c r="C45" s="58" t="s">
        <v>78</v>
      </c>
      <c r="X45" s="68"/>
    </row>
    <row r="46" spans="1:25" ht="14.25" customHeight="1" x14ac:dyDescent="0.25">
      <c r="B46" s="8" t="s">
        <v>132</v>
      </c>
      <c r="C46" s="69" t="s">
        <v>91</v>
      </c>
      <c r="D46" s="69"/>
      <c r="E46" s="69"/>
      <c r="X46" s="68"/>
    </row>
    <row r="47" spans="1:25" ht="14.25" customHeight="1" x14ac:dyDescent="0.25">
      <c r="B47" s="70" t="s">
        <v>132</v>
      </c>
      <c r="C47" s="71" t="s">
        <v>67</v>
      </c>
      <c r="D47" s="71"/>
      <c r="E47" s="71"/>
      <c r="X47" s="68"/>
    </row>
    <row r="48" spans="1:25" ht="14.25" customHeight="1" x14ac:dyDescent="0.25">
      <c r="B48" s="72" t="s">
        <v>132</v>
      </c>
      <c r="C48" s="73" t="s">
        <v>90</v>
      </c>
      <c r="D48" s="73"/>
      <c r="E48" s="73"/>
      <c r="M48" s="90" t="s">
        <v>210</v>
      </c>
      <c r="X48" s="68"/>
    </row>
    <row r="49" spans="1:24" ht="15" x14ac:dyDescent="0.25">
      <c r="B49" s="74" t="s">
        <v>70</v>
      </c>
      <c r="C49" s="75" t="s">
        <v>64</v>
      </c>
      <c r="D49" s="75"/>
      <c r="E49" s="75"/>
      <c r="X49" s="68"/>
    </row>
    <row r="51" spans="1:24" ht="15" x14ac:dyDescent="0.25">
      <c r="A51" s="59" t="s">
        <v>117</v>
      </c>
      <c r="X51" s="68"/>
    </row>
    <row r="53" spans="1:24" ht="15" x14ac:dyDescent="0.25">
      <c r="B53" s="76" t="s">
        <v>126</v>
      </c>
      <c r="X53" s="68"/>
    </row>
    <row r="54" spans="1:24" x14ac:dyDescent="0.2">
      <c r="B54" s="76" t="s">
        <v>138</v>
      </c>
    </row>
    <row r="55" spans="1:24" x14ac:dyDescent="0.2">
      <c r="B55" s="76" t="s">
        <v>1</v>
      </c>
    </row>
    <row r="57" spans="1:24" x14ac:dyDescent="0.2">
      <c r="B57" s="76" t="s">
        <v>12</v>
      </c>
    </row>
    <row r="58" spans="1:24" x14ac:dyDescent="0.2">
      <c r="B58" s="76" t="s">
        <v>89</v>
      </c>
    </row>
    <row r="59" spans="1:24" x14ac:dyDescent="0.2">
      <c r="B59" s="76"/>
    </row>
    <row r="60" spans="1:24" ht="15" x14ac:dyDescent="0.25">
      <c r="A60" s="77" t="s">
        <v>157</v>
      </c>
      <c r="B60" s="78"/>
      <c r="C60" s="78"/>
      <c r="D60" s="78"/>
      <c r="E60" s="78"/>
      <c r="F60" s="78"/>
    </row>
    <row r="61" spans="1:24" x14ac:dyDescent="0.2">
      <c r="A61" s="78"/>
      <c r="B61" s="78"/>
      <c r="C61" s="78"/>
      <c r="D61" s="78"/>
      <c r="E61" s="78"/>
      <c r="F61" s="78"/>
    </row>
    <row r="62" spans="1:24" x14ac:dyDescent="0.2">
      <c r="A62" s="78" t="s">
        <v>86</v>
      </c>
      <c r="C62" s="78"/>
      <c r="D62" s="78"/>
      <c r="E62" s="78"/>
      <c r="F62" s="78"/>
    </row>
    <row r="64" spans="1:24" x14ac:dyDescent="0.2">
      <c r="B64" s="79" t="s">
        <v>4</v>
      </c>
      <c r="C64" s="79" t="s">
        <v>5</v>
      </c>
      <c r="D64" s="79" t="s">
        <v>6</v>
      </c>
      <c r="E64" s="79" t="s">
        <v>8</v>
      </c>
      <c r="F64" s="79" t="s">
        <v>11</v>
      </c>
      <c r="G64" s="79" t="s">
        <v>10</v>
      </c>
    </row>
    <row r="65" spans="2:7" x14ac:dyDescent="0.2">
      <c r="B65" s="80">
        <v>100</v>
      </c>
      <c r="C65" s="80">
        <v>250</v>
      </c>
      <c r="D65" s="80">
        <v>500</v>
      </c>
      <c r="E65" s="80">
        <v>250</v>
      </c>
      <c r="F65" s="9">
        <f>C65+D65+E65</f>
        <v>1000</v>
      </c>
      <c r="G65" s="80">
        <v>1100</v>
      </c>
    </row>
    <row r="66" spans="2:7" x14ac:dyDescent="0.2">
      <c r="B66" s="81" t="s">
        <v>7</v>
      </c>
      <c r="C66" s="81">
        <f>$B$65+150</f>
        <v>250</v>
      </c>
      <c r="D66" s="81">
        <f>2*($B$65+150)</f>
        <v>500</v>
      </c>
      <c r="E66" s="81">
        <f>$B$65+150</f>
        <v>250</v>
      </c>
      <c r="F66" s="81">
        <f t="shared" ref="F66" si="2">C66+D66+E66</f>
        <v>1000</v>
      </c>
    </row>
    <row r="67" spans="2:7" x14ac:dyDescent="0.2">
      <c r="B67" s="83" t="s">
        <v>52</v>
      </c>
      <c r="C67" s="83">
        <f>F67-D66-E66</f>
        <v>290</v>
      </c>
      <c r="D67" s="83">
        <f>F67-C66-E66</f>
        <v>540</v>
      </c>
      <c r="E67" s="83">
        <f>F67-D66-E66</f>
        <v>290</v>
      </c>
      <c r="F67" s="83">
        <f>G65-G67</f>
        <v>1040</v>
      </c>
      <c r="G67" s="64">
        <v>60</v>
      </c>
    </row>
  </sheetData>
  <sheetProtection sheet="1" insertRows="0" deleteRows="0"/>
  <dataConsolidate/>
  <mergeCells count="7">
    <mergeCell ref="Q15:S17"/>
    <mergeCell ref="S21:V21"/>
    <mergeCell ref="O21:R21"/>
    <mergeCell ref="A21:C21"/>
    <mergeCell ref="J21:L21"/>
    <mergeCell ref="M21:N21"/>
    <mergeCell ref="D21:I21"/>
  </mergeCells>
  <conditionalFormatting sqref="A24:W33">
    <cfRule type="expression" dxfId="33" priority="2">
      <formula>OR(A24="")</formula>
    </cfRule>
  </conditionalFormatting>
  <conditionalFormatting sqref="B65">
    <cfRule type="expression" dxfId="32" priority="30">
      <formula>NOT(OR(B65=50,B65=60,B65=80,B65=100,B65=120,B65=133,B65=150,B65=172,B65=200,B65=220,B65=240,B65=250))</formula>
    </cfRule>
  </conditionalFormatting>
  <conditionalFormatting sqref="C24:C33">
    <cfRule type="cellIs" dxfId="31" priority="35" operator="lessThan">
      <formula>0</formula>
    </cfRule>
  </conditionalFormatting>
  <conditionalFormatting sqref="C65">
    <cfRule type="expression" dxfId="30" priority="29">
      <formula>NOT(AND(C65&gt;=B65+150,C65&lt;=1000))</formula>
    </cfRule>
  </conditionalFormatting>
  <conditionalFormatting sqref="D24:D33">
    <cfRule type="expression" dxfId="29" priority="43">
      <formula>NOT(AND(D24&gt;=K24+150,D24&lt;=L24-60-K24-150,G24&lt;=L24-60,K24&gt;0,L24&gt;0))</formula>
    </cfRule>
  </conditionalFormatting>
  <conditionalFormatting sqref="D65">
    <cfRule type="expression" dxfId="28" priority="28">
      <formula>NOT(AND(D65&gt;=2*(B65+150),D65&lt;=1000))</formula>
    </cfRule>
  </conditionalFormatting>
  <conditionalFormatting sqref="E24:E33">
    <cfRule type="expression" dxfId="27" priority="50">
      <formula>NOT(AND(E24&gt;=2*(K24+150),E24&lt;=L24-60-2*(K24+150),G24&lt;=L24-60,K24&gt;0,L24&gt;0))</formula>
    </cfRule>
  </conditionalFormatting>
  <conditionalFormatting sqref="E65">
    <cfRule type="expression" dxfId="26" priority="27">
      <formula>NOT(AND(E65&gt;=B65+150,E65&lt;=1000))</formula>
    </cfRule>
  </conditionalFormatting>
  <conditionalFormatting sqref="F24:F33">
    <cfRule type="expression" dxfId="25" priority="31">
      <formula>NOT(AND(F24&gt;=K24+150,F24&lt;=L24-60-K24-150,G24&lt;=L24-60,K24&gt;0,L24&gt;0))</formula>
    </cfRule>
  </conditionalFormatting>
  <conditionalFormatting sqref="F65">
    <cfRule type="expression" dxfId="24" priority="26">
      <formula>NOT(AND(F65&gt;=4*(B65+150),F65&lt;=3*1000))</formula>
    </cfRule>
  </conditionalFormatting>
  <conditionalFormatting sqref="G24:G33">
    <cfRule type="expression" dxfId="23" priority="36">
      <formula>NOT(OR(AND(G24&gt;=4*(K24+150),G24&lt;=L24-60,D24&gt;0,E24&gt;0,F24&gt;0),G24=0))</formula>
    </cfRule>
  </conditionalFormatting>
  <conditionalFormatting sqref="G65">
    <cfRule type="cellIs" dxfId="22" priority="25" operator="notBetween">
      <formula>600</formula>
      <formula>1100</formula>
    </cfRule>
  </conditionalFormatting>
  <conditionalFormatting sqref="H24:I33">
    <cfRule type="cellIs" dxfId="21" priority="12" operator="notBetween">
      <formula>90</formula>
      <formula>175</formula>
    </cfRule>
  </conditionalFormatting>
  <conditionalFormatting sqref="J24:J33">
    <cfRule type="cellIs" dxfId="20" priority="32" operator="lessThan">
      <formula>2000</formula>
    </cfRule>
    <cfRule type="cellIs" dxfId="19" priority="33" operator="notBetween">
      <formula>2000</formula>
      <formula>10000</formula>
    </cfRule>
  </conditionalFormatting>
  <conditionalFormatting sqref="K24:K33">
    <cfRule type="expression" dxfId="18" priority="5">
      <formula>AND(OR(D24&gt;0,E24&gt;0,F24&gt;0),K24=0)</formula>
    </cfRule>
    <cfRule type="expression" dxfId="17" priority="18">
      <formula>OR(AND(N24="Power T",OR(K24=220)))</formula>
    </cfRule>
    <cfRule type="expression" dxfId="16" priority="19">
      <formula>OR(AND(N24="Power T",OR(K24=50)),AND(N24="Power S",OR(K24=220,K24=250)),AND(N24="Perform R",OR(K24=50,K24=220,K24=250)),AND(N24="Perform C",OR(K24=220,K24=250)))</formula>
    </cfRule>
    <cfRule type="expression" dxfId="15" priority="20">
      <formula>NOT(OR(K24=50,K24=60,K24=80,K24=100,K24=120,K24=133,K24=150,K24=172,K24=200,K24=220,K24=240,K24=250))</formula>
    </cfRule>
  </conditionalFormatting>
  <conditionalFormatting sqref="L24:L33">
    <cfRule type="expression" dxfId="14" priority="8">
      <formula>AND(OR(D24&gt;0,E24&gt;0,F24&gt;0),L24=0)</formula>
    </cfRule>
    <cfRule type="cellIs" dxfId="13" priority="47" operator="notBetween">
      <formula>600</formula>
      <formula>1100</formula>
    </cfRule>
  </conditionalFormatting>
  <conditionalFormatting sqref="M24:M33">
    <cfRule type="expression" dxfId="12" priority="16">
      <formula>NOT(OR(M24="FTV HL",M24=""))</formula>
    </cfRule>
  </conditionalFormatting>
  <conditionalFormatting sqref="N24:N33">
    <cfRule type="expression" dxfId="11" priority="13">
      <formula>OR(AND(N24="Power T",OR(K24=220)))</formula>
    </cfRule>
    <cfRule type="expression" dxfId="10" priority="14">
      <formula>OR(AND(N24="Power T",OR(K24=50)),AND(N24="Power S",OR(K24=220,K24=250)),AND(N24="Perform R",OR(K24=50,K24=220,K24=250)),AND(N24="Perform C",OR(K24=220,K24=250)))</formula>
    </cfRule>
    <cfRule type="expression" dxfId="9" priority="15">
      <formula>NOT(OR(N24="Power T",N24="Power S",N24="Perform R",N24="Perform C"))</formula>
    </cfRule>
  </conditionalFormatting>
  <conditionalFormatting sqref="O24:O33">
    <cfRule type="expression" dxfId="7" priority="10">
      <formula>OR(AND(P24="HPS 200",NOT(O24=0.55)),AND(NOT(P24="HPS 200"),O24=0.55))</formula>
    </cfRule>
  </conditionalFormatting>
  <conditionalFormatting sqref="P24:P33">
    <cfRule type="expression" dxfId="6" priority="24">
      <formula>NOT(OR(P24="SP 25",P24="SP 25",P24="PVDF 25",P24="PVDF 35",P24="PUR 50",P24="PVCF 150",P24="HPS 200",P24="PRISMA",P24="PRISMA ELEMENTS",P24="Inox 304",P24="Inox 316L",P24="Inox 316"))</formula>
    </cfRule>
    <cfRule type="expression" dxfId="5" priority="3">
      <formula>OR(AND(P24="HPS 200",NOT(O24=0.55)),AND(NOT(P24="HPS 200"),O24=0.55))</formula>
    </cfRule>
  </conditionalFormatting>
  <conditionalFormatting sqref="R24:R33">
    <cfRule type="expression" dxfId="4" priority="45">
      <formula>NOT(OR(R24="M",R24="M8"))</formula>
    </cfRule>
  </conditionalFormatting>
  <conditionalFormatting sqref="T24:T33">
    <cfRule type="expression" dxfId="2" priority="22">
      <formula>NOT(OR(T24="SP 25",T24="SP 25",T24="PVDF 25",T24="PVDF 35",T24="PUR 50",T24="PVCF 150",T24="HPS 200",T24="PRISMA",T24="PRISMA ELEMENTS",T24="Inox 304",T24="Inox 316L",T24="Inox 316"))</formula>
    </cfRule>
  </conditionalFormatting>
  <conditionalFormatting sqref="V24:V33">
    <cfRule type="expression" dxfId="1" priority="44">
      <formula>NOT(OR(V24="S",V24="V",V24="V2",V24="G",V24="M2"))</formula>
    </cfRule>
  </conditionalFormatting>
  <conditionalFormatting sqref="Y33">
    <cfRule type="expression" dxfId="0" priority="1">
      <formula>OR(Y33="")</formula>
    </cfRule>
  </conditionalFormatting>
  <dataValidations count="18">
    <dataValidation type="whole" errorStyle="information" allowBlank="1" errorTitle="Wrong length" error="Insert length (whole number)_x000a_2000 to 8000 mm" sqref="J24 J33" xr:uid="{4465AA2D-6D67-4F5A-89B1-C242EC881C64}">
      <formula1>2000</formula1>
      <formula2>10000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list" allowBlank="1" sqref="B65 K24:K33" xr:uid="{001EB016-234A-449F-91E1-73F779D7EBBA}">
      <formula1>"50,60,80,100,120,133,150,172,200,220,240,250"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1100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5:V33" xr:uid="{0B88E558-0538-4B29-B808-DF83E1C95A34}">
      <formula1>"S,V,V2,G,M,M2,M3,M8"</formula1>
    </dataValidation>
    <dataValidation type="whole" allowBlank="1" showInputMessage="1" showErrorMessage="1" sqref="G65" xr:uid="{7F0442E3-49F9-4A35-9B52-7505B0F44DD2}">
      <formula1>600</formula1>
      <formula2>1200</formula2>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P24:P33 T24:T33" xr:uid="{39178C76-67A1-4927-AA38-BD76858D1ECC}">
      <formula1>"SP 25,SP 25,PVDF 25,PVDF 35,PUR 50,PVCF 150,HPS 200,PRISMA,PRISMA ELEMENTS,Inox 304,Inox 316L,Inox 316"</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qref="M24:M32" xr:uid="{5097CD5D-DB34-4705-9572-F895B64767DB}">
      <formula1>"FTV HL"</formula1>
    </dataValidation>
    <dataValidation type="list" allowBlank="1" sqref="V24" xr:uid="{26428168-E68F-412B-9380-6416AC7CB735}">
      <formula1>"S,V,V2,G,M2"</formula1>
    </dataValidation>
    <dataValidation type="list" allowBlank="1" showInputMessage="1" showErrorMessage="1" sqref="Y24:Y33" xr:uid="{003CEB07-4240-47E5-B9BC-C4B2D9AD285F}">
      <formula1>"Priority A, Priority B, Priority C"</formula1>
    </dataValidation>
  </dataValidations>
  <pageMargins left="0.39370078740157483" right="0.39370078740157483" top="0.39370078740157483" bottom="0.39370078740157483" header="0.31496062992125984" footer="0.31496062992125984"/>
  <pageSetup paperSize="9" scale="44" pageOrder="overThenDown" orientation="landscape" r:id="rId1"/>
  <ignoredErrors>
    <ignoredError sqref="A1:XFD104857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3" id="{00000000-000E-0000-0700-000016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21" id="{00000000-000E-0000-0700-000014000000}">
            <xm:f>COUNTIF(List_Values!$B$2:$B$11,S24)=0</xm:f>
            <x14:dxf>
              <fill>
                <patternFill patternType="solid">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00AB9B1F-5D8D-4D1A-B0BB-7599AA4307CB}">
          <x14:formula1>
            <xm:f>List_Values!$B$2:$B$11</xm:f>
          </x14:formula1>
          <xm:sqref>S24:S33</xm:sqref>
        </x14:dataValidation>
        <x14:dataValidation type="list" allowBlank="1" xr:uid="{D7280FD2-3617-444A-98D6-B29860448D61}">
          <x14:formula1>
            <xm:f>List_Values!$A$2:$A$9</xm:f>
          </x14:formula1>
          <xm:sqref>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1A85-A01D-48DF-8849-06DF33C39572}">
  <sheetPr codeName="Sheet9"/>
  <dimension ref="A1:H50"/>
  <sheetViews>
    <sheetView topLeftCell="A34" workbookViewId="0">
      <selection activeCell="N59" sqref="N59"/>
    </sheetView>
  </sheetViews>
  <sheetFormatPr defaultRowHeight="14.25" x14ac:dyDescent="0.2"/>
  <cols>
    <col min="1" max="1" width="18.875" customWidth="1"/>
    <col min="4" max="4" width="19.125" customWidth="1"/>
    <col min="5" max="5" width="25.625" customWidth="1"/>
  </cols>
  <sheetData>
    <row r="1" spans="1:5" x14ac:dyDescent="0.2">
      <c r="A1" t="s">
        <v>121</v>
      </c>
    </row>
    <row r="2" spans="1:5" ht="19.5" customHeight="1" thickBot="1" x14ac:dyDescent="0.25">
      <c r="A2">
        <v>0.55000000000000004</v>
      </c>
      <c r="B2">
        <v>0.45</v>
      </c>
      <c r="D2" t="s">
        <v>158</v>
      </c>
    </row>
    <row r="3" spans="1:5" ht="19.5" customHeight="1" thickBot="1" x14ac:dyDescent="0.25">
      <c r="A3">
        <v>0.6</v>
      </c>
      <c r="B3">
        <v>0.5</v>
      </c>
      <c r="D3" s="97" t="s">
        <v>71</v>
      </c>
      <c r="E3" s="98" t="s">
        <v>22</v>
      </c>
    </row>
    <row r="4" spans="1:5" ht="19.5" customHeight="1" thickBot="1" x14ac:dyDescent="0.25">
      <c r="A4">
        <v>0.63</v>
      </c>
      <c r="B4">
        <v>0.55000000000000004</v>
      </c>
      <c r="D4" s="97" t="s">
        <v>23</v>
      </c>
      <c r="E4" s="98" t="s">
        <v>24</v>
      </c>
    </row>
    <row r="5" spans="1:5" ht="19.5" customHeight="1" thickBot="1" x14ac:dyDescent="0.25">
      <c r="A5">
        <v>0.65</v>
      </c>
      <c r="B5">
        <v>0.6</v>
      </c>
      <c r="D5" s="97" t="s">
        <v>25</v>
      </c>
      <c r="E5" s="98" t="s">
        <v>26</v>
      </c>
    </row>
    <row r="6" spans="1:5" ht="19.5" customHeight="1" thickBot="1" x14ac:dyDescent="0.25">
      <c r="A6">
        <v>0.67500000000000004</v>
      </c>
      <c r="B6">
        <v>0.63</v>
      </c>
      <c r="D6" s="97" t="s">
        <v>27</v>
      </c>
      <c r="E6" s="98" t="s">
        <v>28</v>
      </c>
    </row>
    <row r="7" spans="1:5" ht="19.5" customHeight="1" thickBot="1" x14ac:dyDescent="0.25">
      <c r="A7">
        <v>0.7</v>
      </c>
      <c r="B7">
        <v>0.65</v>
      </c>
      <c r="D7" s="97" t="s">
        <v>57</v>
      </c>
      <c r="E7" s="98" t="s">
        <v>29</v>
      </c>
    </row>
    <row r="8" spans="1:5" ht="19.5" customHeight="1" thickBot="1" x14ac:dyDescent="0.25">
      <c r="A8">
        <v>0.75</v>
      </c>
      <c r="B8">
        <v>0.67500000000000004</v>
      </c>
      <c r="D8" s="97" t="s">
        <v>30</v>
      </c>
      <c r="E8" s="98" t="s">
        <v>31</v>
      </c>
    </row>
    <row r="9" spans="1:5" ht="19.5" customHeight="1" x14ac:dyDescent="0.2">
      <c r="A9">
        <v>0.8</v>
      </c>
      <c r="B9">
        <v>0.7</v>
      </c>
    </row>
    <row r="10" spans="1:5" ht="19.5" customHeight="1" thickBot="1" x14ac:dyDescent="0.25">
      <c r="B10">
        <v>0.75</v>
      </c>
      <c r="D10" t="s">
        <v>159</v>
      </c>
    </row>
    <row r="11" spans="1:5" ht="19.5" customHeight="1" thickBot="1" x14ac:dyDescent="0.25">
      <c r="B11">
        <v>0.8</v>
      </c>
      <c r="D11" s="97" t="s">
        <v>71</v>
      </c>
      <c r="E11" s="98" t="s">
        <v>22</v>
      </c>
    </row>
    <row r="12" spans="1:5" ht="19.5" customHeight="1" thickBot="1" x14ac:dyDescent="0.25">
      <c r="D12" s="97" t="s">
        <v>95</v>
      </c>
      <c r="E12" s="98" t="s">
        <v>32</v>
      </c>
    </row>
    <row r="13" spans="1:5" ht="19.5" customHeight="1" thickBot="1" x14ac:dyDescent="0.25">
      <c r="D13" s="97" t="s">
        <v>33</v>
      </c>
      <c r="E13" s="98" t="s">
        <v>26</v>
      </c>
    </row>
    <row r="14" spans="1:5" ht="19.5" customHeight="1" thickBot="1" x14ac:dyDescent="0.25">
      <c r="D14" s="97" t="s">
        <v>34</v>
      </c>
      <c r="E14" s="98" t="s">
        <v>35</v>
      </c>
    </row>
    <row r="15" spans="1:5" ht="19.5" customHeight="1" thickBot="1" x14ac:dyDescent="0.25">
      <c r="D15" s="97" t="s">
        <v>36</v>
      </c>
      <c r="E15" s="98" t="s">
        <v>28</v>
      </c>
    </row>
    <row r="16" spans="1:5" ht="19.5" customHeight="1" thickBot="1" x14ac:dyDescent="0.25">
      <c r="D16" s="97" t="s">
        <v>37</v>
      </c>
      <c r="E16" s="98" t="s">
        <v>29</v>
      </c>
    </row>
    <row r="17" spans="4:5" ht="19.5" customHeight="1" x14ac:dyDescent="0.2"/>
    <row r="18" spans="4:5" ht="19.5" customHeight="1" thickBot="1" x14ac:dyDescent="0.25">
      <c r="D18" t="s">
        <v>160</v>
      </c>
    </row>
    <row r="19" spans="4:5" ht="19.5" customHeight="1" thickBot="1" x14ac:dyDescent="0.25">
      <c r="D19" s="97" t="s">
        <v>71</v>
      </c>
      <c r="E19" s="98" t="s">
        <v>38</v>
      </c>
    </row>
    <row r="20" spans="4:5" ht="19.5" customHeight="1" thickBot="1" x14ac:dyDescent="0.25">
      <c r="D20" s="97" t="s">
        <v>107</v>
      </c>
      <c r="E20" s="98" t="s">
        <v>100</v>
      </c>
    </row>
    <row r="21" spans="4:5" ht="19.5" customHeight="1" thickBot="1" x14ac:dyDescent="0.25">
      <c r="D21" s="97" t="s">
        <v>39</v>
      </c>
      <c r="E21" s="98" t="s">
        <v>28</v>
      </c>
    </row>
    <row r="22" spans="4:5" ht="19.5" customHeight="1" thickBot="1" x14ac:dyDescent="0.25">
      <c r="D22" s="97" t="s">
        <v>40</v>
      </c>
      <c r="E22" s="98" t="s">
        <v>54</v>
      </c>
    </row>
    <row r="23" spans="4:5" ht="19.5" customHeight="1" thickBot="1" x14ac:dyDescent="0.25">
      <c r="D23" s="97" t="s">
        <v>41</v>
      </c>
      <c r="E23" s="98" t="s">
        <v>24</v>
      </c>
    </row>
    <row r="24" spans="4:5" ht="19.5" customHeight="1" thickBot="1" x14ac:dyDescent="0.25">
      <c r="D24" s="97" t="s">
        <v>42</v>
      </c>
      <c r="E24" s="98" t="s">
        <v>105</v>
      </c>
    </row>
    <row r="25" spans="4:5" ht="19.5" customHeight="1" x14ac:dyDescent="0.2"/>
    <row r="26" spans="4:5" ht="19.5" customHeight="1" thickBot="1" x14ac:dyDescent="0.25">
      <c r="D26" t="s">
        <v>161</v>
      </c>
    </row>
    <row r="27" spans="4:5" ht="19.5" customHeight="1" thickBot="1" x14ac:dyDescent="0.25">
      <c r="D27" s="97" t="s">
        <v>71</v>
      </c>
      <c r="E27" s="98" t="s">
        <v>38</v>
      </c>
    </row>
    <row r="28" spans="4:5" ht="19.5" customHeight="1" thickBot="1" x14ac:dyDescent="0.25">
      <c r="D28" s="97" t="s">
        <v>107</v>
      </c>
      <c r="E28" s="98" t="s">
        <v>100</v>
      </c>
    </row>
    <row r="29" spans="4:5" ht="19.5" customHeight="1" thickBot="1" x14ac:dyDescent="0.25">
      <c r="D29" s="97" t="s">
        <v>39</v>
      </c>
      <c r="E29" s="98" t="s">
        <v>28</v>
      </c>
    </row>
    <row r="30" spans="4:5" ht="19.5" customHeight="1" thickBot="1" x14ac:dyDescent="0.25">
      <c r="D30" s="97" t="s">
        <v>40</v>
      </c>
      <c r="E30" s="98" t="s">
        <v>104</v>
      </c>
    </row>
    <row r="31" spans="4:5" ht="19.5" customHeight="1" thickBot="1" x14ac:dyDescent="0.25">
      <c r="D31" s="97" t="s">
        <v>43</v>
      </c>
      <c r="E31" s="98" t="s">
        <v>103</v>
      </c>
    </row>
    <row r="32" spans="4:5" ht="19.5" customHeight="1" x14ac:dyDescent="0.2"/>
    <row r="33" spans="4:5" ht="19.5" customHeight="1" thickBot="1" x14ac:dyDescent="0.25">
      <c r="D33" t="s">
        <v>154</v>
      </c>
    </row>
    <row r="34" spans="4:5" ht="19.5" customHeight="1" thickBot="1" x14ac:dyDescent="0.25">
      <c r="D34" s="97" t="s">
        <v>71</v>
      </c>
      <c r="E34" s="98" t="s">
        <v>22</v>
      </c>
    </row>
    <row r="35" spans="4:5" ht="19.5" customHeight="1" thickBot="1" x14ac:dyDescent="0.25">
      <c r="D35" s="97" t="s">
        <v>103</v>
      </c>
      <c r="E35" s="98" t="s">
        <v>55</v>
      </c>
    </row>
    <row r="36" spans="4:5" ht="19.5" customHeight="1" thickBot="1" x14ac:dyDescent="0.25">
      <c r="D36" s="97" t="s">
        <v>44</v>
      </c>
      <c r="E36" s="98" t="s">
        <v>45</v>
      </c>
    </row>
    <row r="37" spans="4:5" ht="19.5" customHeight="1" thickBot="1" x14ac:dyDescent="0.25">
      <c r="D37" s="97" t="s">
        <v>25</v>
      </c>
      <c r="E37" s="98" t="s">
        <v>105</v>
      </c>
    </row>
    <row r="38" spans="4:5" ht="19.5" customHeight="1" thickBot="1" x14ac:dyDescent="0.25">
      <c r="D38" s="97" t="s">
        <v>39</v>
      </c>
      <c r="E38" s="98" t="s">
        <v>28</v>
      </c>
    </row>
    <row r="39" spans="4:5" ht="19.5" customHeight="1" thickBot="1" x14ac:dyDescent="0.25">
      <c r="D39" s="97" t="s">
        <v>57</v>
      </c>
      <c r="E39" s="98" t="s">
        <v>54</v>
      </c>
    </row>
    <row r="40" spans="4:5" ht="19.5" customHeight="1" x14ac:dyDescent="0.2"/>
    <row r="41" spans="4:5" ht="19.5" customHeight="1" thickBot="1" x14ac:dyDescent="0.25">
      <c r="D41" t="s">
        <v>156</v>
      </c>
    </row>
    <row r="42" spans="4:5" ht="19.5" customHeight="1" thickBot="1" x14ac:dyDescent="0.25">
      <c r="D42" s="97" t="s">
        <v>71</v>
      </c>
      <c r="E42" s="98" t="s">
        <v>46</v>
      </c>
    </row>
    <row r="43" spans="4:5" ht="19.5" customHeight="1" thickBot="1" x14ac:dyDescent="0.25">
      <c r="D43" s="97" t="s">
        <v>44</v>
      </c>
      <c r="E43" s="98" t="s">
        <v>45</v>
      </c>
    </row>
    <row r="44" spans="4:5" ht="19.5" customHeight="1" thickBot="1" x14ac:dyDescent="0.25">
      <c r="D44" s="97" t="s">
        <v>33</v>
      </c>
      <c r="E44" s="98" t="s">
        <v>105</v>
      </c>
    </row>
    <row r="45" spans="4:5" ht="19.5" customHeight="1" thickBot="1" x14ac:dyDescent="0.25">
      <c r="D45" s="97" t="s">
        <v>103</v>
      </c>
      <c r="E45" s="98" t="s">
        <v>56</v>
      </c>
    </row>
    <row r="46" spans="4:5" ht="19.5" customHeight="1" thickBot="1" x14ac:dyDescent="0.25">
      <c r="D46" s="97" t="s">
        <v>34</v>
      </c>
      <c r="E46" s="98" t="s">
        <v>35</v>
      </c>
    </row>
    <row r="47" spans="4:5" ht="19.5" customHeight="1" thickBot="1" x14ac:dyDescent="0.25">
      <c r="D47" s="97" t="s">
        <v>47</v>
      </c>
      <c r="E47" s="98" t="s">
        <v>48</v>
      </c>
    </row>
    <row r="48" spans="4:5" ht="19.5" customHeight="1" x14ac:dyDescent="0.2"/>
    <row r="49" spans="4:8" x14ac:dyDescent="0.2">
      <c r="D49" s="126" t="s">
        <v>204</v>
      </c>
      <c r="E49" s="127" t="s">
        <v>204</v>
      </c>
      <c r="G49" s="128" t="s">
        <v>206</v>
      </c>
      <c r="H49" s="127"/>
    </row>
    <row r="50" spans="4:8" x14ac:dyDescent="0.2">
      <c r="D50" s="126" t="s">
        <v>207</v>
      </c>
      <c r="E50" s="127" t="s">
        <v>205</v>
      </c>
      <c r="G50" s="128" t="s">
        <v>205</v>
      </c>
      <c r="H50" s="127"/>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23</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5841F4-BB2A-4C6F-AEBE-FE392C366D6E}"/>
</file>

<file path=customXml/itemProps2.xml><?xml version="1.0" encoding="utf-8"?>
<ds:datastoreItem xmlns:ds="http://schemas.openxmlformats.org/officeDocument/2006/customXml" ds:itemID="{B01B072E-68AA-428B-8E52-1B0289B970E9}">
  <ds:schemaRefs>
    <ds:schemaRef ds:uri="http://schemas.microsoft.com/office/2006/metadata/properties"/>
    <ds:schemaRef ds:uri="http://schemas.microsoft.com/office/infopath/2007/PartnerControls"/>
    <ds:schemaRef ds:uri="414a4976-b983-4402-a70a-0a53c0b6b294"/>
    <ds:schemaRef ds:uri="7c683f54-c96c-431a-8ee9-ffc9d4834477"/>
  </ds:schemaRefs>
</ds:datastoreItem>
</file>

<file path=customXml/itemProps3.xml><?xml version="1.0" encoding="utf-8"?>
<ds:datastoreItem xmlns:ds="http://schemas.openxmlformats.org/officeDocument/2006/customXml" ds:itemID="{DB5C0BFC-22DB-444F-AE0C-F21F0DADEA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Navodila</vt:lpstr>
      <vt:lpstr>FTV HL Panel</vt:lpstr>
      <vt:lpstr>FTV HL L vogalnik (prečni)</vt:lpstr>
      <vt:lpstr>FTV HL U vogalnik (prečni)</vt:lpstr>
      <vt:lpstr>FTV HL L vogalnik (vzd.)_Rezan</vt:lpstr>
      <vt:lpstr>FTV HL L vogal (vzd.)_pero-utor</vt:lpstr>
      <vt:lpstr>FTV HL L vogal zaobljen (vzd.)</vt:lpstr>
      <vt:lpstr>FTV HL U vogal zaobljen (vzd.)</vt:lpstr>
      <vt:lpstr>List_Values</vt:lpstr>
      <vt:lpstr>Updates</vt:lpstr>
      <vt:lpstr>'FTV HL L vogal (vzd.)_pero-utor'!Print_Area</vt:lpstr>
      <vt:lpstr>'FTV HL L vogal zaobljen (vzd.)'!Print_Area</vt:lpstr>
      <vt:lpstr>'FTV HL L vogalnik (prečni)'!Print_Area</vt:lpstr>
      <vt:lpstr>'FTV HL L vogalnik (vzd.)_Rezan'!Print_Area</vt:lpstr>
      <vt:lpstr>'FTV HL Panel'!Print_Area</vt:lpstr>
      <vt:lpstr>'FTV HL U vogal zaobljen (vzd.)'!Print_Area</vt:lpstr>
      <vt:lpstr>'FTV HL U vogalnik (prečni)'!Print_Area</vt:lpstr>
      <vt:lpstr>'FTV HL L vogalnik (prečni)'!Print_Titles</vt:lpstr>
      <vt:lpstr>'FTV HL Panel'!Print_Titles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HL - Cutting List</dc:title>
  <dc:creator>Šantavec Miha</dc:creator>
  <cp:keywords>insulated panel, sandwich panel, fireproof panel</cp:keywords>
  <cp:lastModifiedBy>Matej Jereb</cp:lastModifiedBy>
  <cp:lastPrinted>2024-02-01T14:25:57Z</cp:lastPrinted>
  <dcterms:created xsi:type="dcterms:W3CDTF">2022-02-01T10:32:30Z</dcterms:created>
  <dcterms:modified xsi:type="dcterms:W3CDTF">2026-04-14T08:02:15Z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